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7" activeTab="7"/>
  </bookViews>
  <sheets>
    <sheet name="Titelblatt" sheetId="1" r:id="rId1"/>
    <sheet name="eingabe" sheetId="2" r:id="rId2"/>
    <sheet name="Senioren" sheetId="3" r:id="rId3"/>
    <sheet name="Tabelle" sheetId="4" r:id="rId4"/>
    <sheet name="Bahnauswertung" sheetId="5" r:id="rId5"/>
    <sheet name="Statistik Teams" sheetId="6" r:id="rId6"/>
    <sheet name="spieler" sheetId="7" r:id="rId7"/>
    <sheet name="mannschaften" sheetId="8" r:id="rId8"/>
    <sheet name="Einzel-Gesamt" sheetId="9" r:id="rId9"/>
  </sheets>
  <definedNames>
    <definedName name="_xlnm.Print_Area" localSheetId="4">'Bahnauswertung'!$A$1:$M$26</definedName>
    <definedName name="_xlnm.Print_Area" localSheetId="1">'eingabe'!$B$2:$K$42</definedName>
    <definedName name="_xlnm.Print_Area" localSheetId="8">'Einzel-Gesamt'!$A$1:$M$28</definedName>
    <definedName name="_xlnm.Print_Area" localSheetId="2">'Senioren'!$A$5:$M$130</definedName>
    <definedName name="_xlnm.Print_Area" localSheetId="5">'Statistik Teams'!$A$1:$AK$84</definedName>
    <definedName name="_xlnm.Print_Area" localSheetId="3">'Tabelle'!$A$1:$J$40</definedName>
    <definedName name="_xlnm.Print_Area" localSheetId="0">'Titelblatt'!$A$1:$H$54</definedName>
    <definedName name="_xlnm.Print_Titles" localSheetId="2">'Senioren'!$1:$4</definedName>
    <definedName name="MyVersion" hidden="1">39557.5590277778</definedName>
    <definedName name="Version">39696</definedName>
  </definedNames>
  <calcPr fullCalcOnLoad="1" refMode="R1C1"/>
</workbook>
</file>

<file path=xl/sharedStrings.xml><?xml version="1.0" encoding="utf-8"?>
<sst xmlns="http://schemas.openxmlformats.org/spreadsheetml/2006/main" count="844" uniqueCount="316">
  <si>
    <t>Lfd</t>
  </si>
  <si>
    <t>Name</t>
  </si>
  <si>
    <t>Verein</t>
  </si>
  <si>
    <t>Kat</t>
  </si>
  <si>
    <t>R1</t>
  </si>
  <si>
    <t>R2</t>
  </si>
  <si>
    <t>R3</t>
  </si>
  <si>
    <t>R4</t>
  </si>
  <si>
    <t>gesamt</t>
  </si>
  <si>
    <t>Paß-Nr:</t>
  </si>
  <si>
    <t>Senioren-Mannschaften</t>
  </si>
  <si>
    <t>Mannschafts-Ligen-Turnier</t>
  </si>
  <si>
    <t>Landesliga</t>
  </si>
  <si>
    <t>NordWest</t>
  </si>
  <si>
    <t>NordOst</t>
  </si>
  <si>
    <t>Donau</t>
  </si>
  <si>
    <t>Mitte</t>
  </si>
  <si>
    <t>Oberliga</t>
  </si>
  <si>
    <t>Nord</t>
  </si>
  <si>
    <t>Süd</t>
  </si>
  <si>
    <t>Bayernliga</t>
  </si>
  <si>
    <t>ausrichtender Verein:</t>
  </si>
  <si>
    <t>Bitte die Ligenbezeichnung (rote Felder) und den Ligenleiter (blaue Felder)</t>
  </si>
  <si>
    <t>in das Titelblatt eintragen.</t>
  </si>
  <si>
    <t>Sportanlage:</t>
  </si>
  <si>
    <t>Beton</t>
  </si>
  <si>
    <t>Eternit</t>
  </si>
  <si>
    <t>Filz</t>
  </si>
  <si>
    <t>Schiedsgericht</t>
  </si>
  <si>
    <t>OS:</t>
  </si>
  <si>
    <t>S:</t>
  </si>
  <si>
    <t>TL:</t>
  </si>
  <si>
    <t>Ort</t>
  </si>
  <si>
    <t>besondere Vorkommnisse:</t>
  </si>
  <si>
    <t>Turnierdatum:</t>
  </si>
  <si>
    <t xml:space="preserve"> </t>
  </si>
  <si>
    <t>Tur.Nr.:</t>
  </si>
  <si>
    <t>laufende Nr. des Turniers (1.    2.   usw.)</t>
  </si>
  <si>
    <t xml:space="preserve">   </t>
  </si>
  <si>
    <t>Paß#</t>
  </si>
  <si>
    <t>Vorname</t>
  </si>
  <si>
    <t>Kat.</t>
  </si>
  <si>
    <t>Ver-Kürzel</t>
  </si>
  <si>
    <t>SM</t>
  </si>
  <si>
    <t>BSV 86 München</t>
  </si>
  <si>
    <t>BSV 86</t>
  </si>
  <si>
    <t>MGC Ingolstadt</t>
  </si>
  <si>
    <t>INGOL</t>
  </si>
  <si>
    <t>SW II</t>
  </si>
  <si>
    <t>MGC Murnau am Staffelsee</t>
  </si>
  <si>
    <t>MURN</t>
  </si>
  <si>
    <t>SM II</t>
  </si>
  <si>
    <t>MSK Olching</t>
  </si>
  <si>
    <t>OMSK</t>
  </si>
  <si>
    <t>OMGC Ingolstadt</t>
  </si>
  <si>
    <t>OMGC</t>
  </si>
  <si>
    <t>Paß-Nr.</t>
  </si>
  <si>
    <t>R 1</t>
  </si>
  <si>
    <t>R 2</t>
  </si>
  <si>
    <t>R 3</t>
  </si>
  <si>
    <t>R 4</t>
  </si>
  <si>
    <t>:</t>
  </si>
  <si>
    <t>E:</t>
  </si>
  <si>
    <t>Turnier:</t>
  </si>
  <si>
    <t>Punkte</t>
  </si>
  <si>
    <t>Ausrichter, Spielort, System, Datum und Nr. des Turniers</t>
  </si>
  <si>
    <t>bitte in die grünen Felder eintragen.</t>
  </si>
  <si>
    <t>Tabelle vor Spieltag</t>
  </si>
  <si>
    <t>Tabelle des Spieltag</t>
  </si>
  <si>
    <t>Tabelle nach Spieltag</t>
  </si>
  <si>
    <t>Kombi</t>
  </si>
  <si>
    <t>Schlag</t>
  </si>
  <si>
    <t>Schnitt</t>
  </si>
  <si>
    <t>Rd.</t>
  </si>
  <si>
    <t>M-Nr.</t>
  </si>
  <si>
    <t>Bahnauswertung</t>
  </si>
  <si>
    <t>Bayerischer Minigolfsport Verband</t>
  </si>
  <si>
    <t>Senioren</t>
  </si>
  <si>
    <t>SM I</t>
  </si>
  <si>
    <t>SW I</t>
  </si>
  <si>
    <t>Franz</t>
  </si>
  <si>
    <t>Heinz</t>
  </si>
  <si>
    <t>Andreas</t>
  </si>
  <si>
    <t>Lothar</t>
  </si>
  <si>
    <t>Johannes</t>
  </si>
  <si>
    <t>Petra</t>
  </si>
  <si>
    <t>Dieter</t>
  </si>
  <si>
    <t>Werner</t>
  </si>
  <si>
    <t>Ernst</t>
  </si>
  <si>
    <t>Pscherer</t>
  </si>
  <si>
    <t>Frank</t>
  </si>
  <si>
    <t>Friesacher</t>
  </si>
  <si>
    <t>Gerald</t>
  </si>
  <si>
    <t>Köhler</t>
  </si>
  <si>
    <t>Ulrich</t>
  </si>
  <si>
    <t>Erika</t>
  </si>
  <si>
    <t>Böhm</t>
  </si>
  <si>
    <t>Dresel</t>
  </si>
  <si>
    <t>Kurt</t>
  </si>
  <si>
    <t>Jakob</t>
  </si>
  <si>
    <t>Möbs</t>
  </si>
  <si>
    <t>Sturm</t>
  </si>
  <si>
    <t>Lohbrandt</t>
  </si>
  <si>
    <t>Hajo</t>
  </si>
  <si>
    <t>Mois</t>
  </si>
  <si>
    <t>Tuchs</t>
  </si>
  <si>
    <t>Völk</t>
  </si>
  <si>
    <t>Baierl</t>
  </si>
  <si>
    <t>Trinkl</t>
  </si>
  <si>
    <t>Löbel</t>
  </si>
  <si>
    <t>Pörrer</t>
  </si>
  <si>
    <t>#</t>
  </si>
  <si>
    <t>Schläge</t>
  </si>
  <si>
    <t>MGC Murnau 1</t>
  </si>
  <si>
    <t>BSV 86 München 1</t>
  </si>
  <si>
    <t>OMGC Ingolstadt  1</t>
  </si>
  <si>
    <t>Pl.</t>
  </si>
  <si>
    <t>Diff.1</t>
  </si>
  <si>
    <t>Diff.2</t>
  </si>
  <si>
    <t>Für die Richtigkeit</t>
  </si>
  <si>
    <t>Norbert</t>
  </si>
  <si>
    <t>Vocht</t>
  </si>
  <si>
    <t>Wilfried</t>
  </si>
  <si>
    <t>Walker</t>
  </si>
  <si>
    <t>Lugauer</t>
  </si>
  <si>
    <t>Robert</t>
  </si>
  <si>
    <t>Schlieker</t>
  </si>
  <si>
    <t>Rainer</t>
  </si>
  <si>
    <t>Rösner</t>
  </si>
  <si>
    <t>Roland</t>
  </si>
  <si>
    <t>Springer</t>
  </si>
  <si>
    <t>Leonhard</t>
  </si>
  <si>
    <t>Grabrucker</t>
  </si>
  <si>
    <t>Anton</t>
  </si>
  <si>
    <t>Manfred</t>
  </si>
  <si>
    <t>Sonstiges:</t>
  </si>
  <si>
    <t>T1</t>
  </si>
  <si>
    <t>T2</t>
  </si>
  <si>
    <t>T3</t>
  </si>
  <si>
    <t>T4</t>
  </si>
  <si>
    <t>Jansen</t>
  </si>
  <si>
    <t>Thomas</t>
  </si>
  <si>
    <t>Stark</t>
  </si>
  <si>
    <t>Rupert</t>
  </si>
  <si>
    <t>Lauer</t>
  </si>
  <si>
    <t>Ekkehard</t>
  </si>
  <si>
    <t>Lindauer</t>
  </si>
  <si>
    <t>Alfred</t>
  </si>
  <si>
    <t>RD</t>
  </si>
  <si>
    <t>Bayer</t>
  </si>
  <si>
    <t>Jimmy</t>
  </si>
  <si>
    <t>BGC Neutraubling</t>
  </si>
  <si>
    <t>Einzelwertung - Gesamt - nach Spieltag 1</t>
  </si>
  <si>
    <t>MGC Murnau</t>
  </si>
  <si>
    <t>Zwirlein</t>
  </si>
  <si>
    <t>Reinisch</t>
  </si>
  <si>
    <t>Hildegard</t>
  </si>
  <si>
    <t>NEUTR</t>
  </si>
  <si>
    <t>Biller</t>
  </si>
  <si>
    <t>Spieleder</t>
  </si>
  <si>
    <t>Maria</t>
  </si>
  <si>
    <t>Klaus</t>
  </si>
  <si>
    <t>Gerhard</t>
  </si>
  <si>
    <t>4. RLT Bayernliga - Senioren 2016 - Murnau - Beton</t>
  </si>
  <si>
    <t>Sportwart</t>
  </si>
  <si>
    <t>Saison   2016</t>
  </si>
  <si>
    <t>Hans-Jürgen Thölke</t>
  </si>
  <si>
    <t>Bahnengolfzentrum Murnau</t>
  </si>
  <si>
    <t>Turnier 4</t>
  </si>
  <si>
    <t>Murnau Beton</t>
  </si>
  <si>
    <t>Grimme</t>
  </si>
  <si>
    <t>Uwe</t>
  </si>
  <si>
    <t>1. NMC Kelheim</t>
  </si>
  <si>
    <t>Schubert</t>
  </si>
  <si>
    <t>Christian</t>
  </si>
  <si>
    <t>Lindner</t>
  </si>
  <si>
    <t>Bernhard</t>
  </si>
  <si>
    <t>Haller</t>
  </si>
  <si>
    <t>Markus</t>
  </si>
  <si>
    <t>Blechschmidt</t>
  </si>
  <si>
    <t>Renate</t>
  </si>
  <si>
    <t>Frenzl</t>
  </si>
  <si>
    <t>Rösch</t>
  </si>
  <si>
    <t>Martin</t>
  </si>
  <si>
    <t>Amberger</t>
  </si>
  <si>
    <t>Peter</t>
  </si>
  <si>
    <t>Weinberger</t>
  </si>
  <si>
    <t>Reiner</t>
  </si>
  <si>
    <t>Schrettl</t>
  </si>
  <si>
    <t>Egger</t>
  </si>
  <si>
    <t>Hans-Jürgen</t>
  </si>
  <si>
    <t>Fuchs</t>
  </si>
  <si>
    <t>Angela</t>
  </si>
  <si>
    <t>Inge</t>
  </si>
  <si>
    <t>Landl</t>
  </si>
  <si>
    <t>Helmut</t>
  </si>
  <si>
    <t>Knott</t>
  </si>
  <si>
    <t>Fischer</t>
  </si>
  <si>
    <t>Irene</t>
  </si>
  <si>
    <t>Kaiser</t>
  </si>
  <si>
    <t>Herbert</t>
  </si>
  <si>
    <t>Zehtner</t>
  </si>
  <si>
    <t>Rudolf</t>
  </si>
  <si>
    <t>Christa</t>
  </si>
  <si>
    <t>Nefzger</t>
  </si>
  <si>
    <t>Emma</t>
  </si>
  <si>
    <t>Hoyer</t>
  </si>
  <si>
    <t>Volker</t>
  </si>
  <si>
    <t>Rauch</t>
  </si>
  <si>
    <t>Josef</t>
  </si>
  <si>
    <t>Horbas</t>
  </si>
  <si>
    <t>Alexander</t>
  </si>
  <si>
    <t>Helmschmidt</t>
  </si>
  <si>
    <t>Willi</t>
  </si>
  <si>
    <t>Buckentin</t>
  </si>
  <si>
    <t>Felix</t>
  </si>
  <si>
    <t>Hanisch</t>
  </si>
  <si>
    <t>Christine</t>
  </si>
  <si>
    <t>Ehrnstraßer</t>
  </si>
  <si>
    <t>Maximilian</t>
  </si>
  <si>
    <t>Sariefe</t>
  </si>
  <si>
    <t>Toran</t>
  </si>
  <si>
    <t>Thölke</t>
  </si>
  <si>
    <t>Ottinger</t>
  </si>
  <si>
    <t>Stefan</t>
  </si>
  <si>
    <t>Wagener</t>
  </si>
  <si>
    <t>Heyder</t>
  </si>
  <si>
    <t>Angelika</t>
  </si>
  <si>
    <t>Bader</t>
  </si>
  <si>
    <t>Elfriede</t>
  </si>
  <si>
    <t>Jurgeleit</t>
  </si>
  <si>
    <t>Bernd</t>
  </si>
  <si>
    <t>Deml</t>
  </si>
  <si>
    <t>Rebecca</t>
  </si>
  <si>
    <t>Wolfgang</t>
  </si>
  <si>
    <t>Uschi</t>
  </si>
  <si>
    <t>Ferstl</t>
  </si>
  <si>
    <t>Prisca</t>
  </si>
  <si>
    <t>Arnold</t>
  </si>
  <si>
    <t>Klöhn</t>
  </si>
  <si>
    <t>Katharina</t>
  </si>
  <si>
    <t>Johann ju,</t>
  </si>
  <si>
    <t>Wamboldt</t>
  </si>
  <si>
    <t>Christiane</t>
  </si>
  <si>
    <t>Kalka</t>
  </si>
  <si>
    <t>Eilts</t>
  </si>
  <si>
    <t>Frauke</t>
  </si>
  <si>
    <t>Heublein</t>
  </si>
  <si>
    <t>Silvia</t>
  </si>
  <si>
    <t>Ziegler</t>
  </si>
  <si>
    <t>Zeller</t>
  </si>
  <si>
    <t>Edeltraud</t>
  </si>
  <si>
    <t>Gerd</t>
  </si>
  <si>
    <t>Bettina</t>
  </si>
  <si>
    <t>Schamberger</t>
  </si>
  <si>
    <t>Gerda</t>
  </si>
  <si>
    <t>Braun</t>
  </si>
  <si>
    <t>Gabriele</t>
  </si>
  <si>
    <t>Radocaj</t>
  </si>
  <si>
    <t>Sonja</t>
  </si>
  <si>
    <t>Darko</t>
  </si>
  <si>
    <t>Herbich</t>
  </si>
  <si>
    <t>Karl</t>
  </si>
  <si>
    <t>Voß</t>
  </si>
  <si>
    <t>Perlich</t>
  </si>
  <si>
    <t>Eisenberger</t>
  </si>
  <si>
    <t>Barbara</t>
  </si>
  <si>
    <t>Rosenkranz</t>
  </si>
  <si>
    <t>Ingeborg</t>
  </si>
  <si>
    <t>Treffer</t>
  </si>
  <si>
    <t>NMC Ke</t>
  </si>
  <si>
    <t>BSV 87</t>
  </si>
  <si>
    <t>BSV 88</t>
  </si>
  <si>
    <t>BSV 89</t>
  </si>
  <si>
    <t>BSV 90</t>
  </si>
  <si>
    <t>BSV 91</t>
  </si>
  <si>
    <t>BSV 92</t>
  </si>
  <si>
    <t>BSV 93</t>
  </si>
  <si>
    <t>BSV 94</t>
  </si>
  <si>
    <t>BSV 95</t>
  </si>
  <si>
    <t>BSV 96</t>
  </si>
  <si>
    <t>BSV 97</t>
  </si>
  <si>
    <t>BSV 98</t>
  </si>
  <si>
    <t>Murnau - Beton</t>
  </si>
  <si>
    <t>MGC Ingolstadt  1</t>
  </si>
  <si>
    <t>MGC Ingolstadt 2</t>
  </si>
  <si>
    <t>MGC Murnau 2</t>
  </si>
  <si>
    <t>Sreichergebnis</t>
  </si>
  <si>
    <t>Rainer Schlieker</t>
  </si>
  <si>
    <t>ak</t>
  </si>
  <si>
    <t>Mannschaften</t>
  </si>
  <si>
    <t>Kürzel</t>
  </si>
  <si>
    <t>MURN 1</t>
  </si>
  <si>
    <t>OMGC 1</t>
  </si>
  <si>
    <t xml:space="preserve">OMSK </t>
  </si>
  <si>
    <t>BSV 86 1</t>
  </si>
  <si>
    <t>INGOL 1</t>
  </si>
  <si>
    <t>INGOL 2</t>
  </si>
  <si>
    <t>NMC KEL</t>
  </si>
  <si>
    <t>MURN  2</t>
  </si>
  <si>
    <t>Frank A.</t>
  </si>
  <si>
    <t>Frank P.</t>
  </si>
  <si>
    <t>Sprimgrt</t>
  </si>
  <si>
    <t>Bader E.</t>
  </si>
  <si>
    <t>Bader R-</t>
  </si>
  <si>
    <t>Möbs C.</t>
  </si>
  <si>
    <t>Baierl A.</t>
  </si>
  <si>
    <t>Möbs L.</t>
  </si>
  <si>
    <t>Andrea</t>
  </si>
  <si>
    <t>Christian Wamboldt</t>
  </si>
  <si>
    <t>Manfred Grabrucker</t>
  </si>
  <si>
    <t>Regenunterbrechung von 9:40 bis 10:12</t>
  </si>
  <si>
    <t xml:space="preserve">   Norbert Sturm MGC Ingolstadt hat das Turnier mit Zustimmung </t>
  </si>
  <si>
    <t xml:space="preserve">des OS aus gesundheitlichen Gründen nach Runde 3 </t>
  </si>
  <si>
    <t>abgebrochen.</t>
  </si>
  <si>
    <t>Turnierende 16:50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</si>
</sst>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0"/>
    <numFmt numFmtId="173" formatCode="#,##0.00\ _€"/>
    <numFmt numFmtId="174" formatCode="0.0000"/>
    <numFmt numFmtId="175" formatCode="0.000"/>
    <numFmt numFmtId="176" formatCode="[$-407]dddd\,\ d\.\ mmmm\ yyyy"/>
    <numFmt numFmtId="177" formatCode="[$-407]d/\ mmm/\ yyyy;@"/>
    <numFmt numFmtId="178" formatCode="[$-407]d/\ mmmm\ yyyy;@"/>
    <numFmt numFmtId="179" formatCode="&quot;EUR&quot;\ #,##0_);\(&quot;EUR&quot;\ #,##0\)"/>
    <numFmt numFmtId="180" formatCode="&quot;EUR&quot;\ #,##0_);[Red]\(&quot;EUR&quot;\ #,##0\)"/>
    <numFmt numFmtId="181" formatCode="&quot;EUR&quot;\ #,##0.00_);\(&quot;EUR&quot;\ #,##0.00\)"/>
    <numFmt numFmtId="182" formatCode="&quot;EUR&quot;\ #,##0.00_);[Red]\(&quot;EUR&quot;\ #,##0.00\)"/>
    <numFmt numFmtId="183" formatCode="_(&quot;EUR&quot;\ * #,##0_);_(&quot;EUR&quot;\ * \(#,##0\);_(&quot;EUR&quot;\ * &quot;-&quot;_);_(@_)"/>
    <numFmt numFmtId="184" formatCode="_(* #,##0_);_(* \(#,##0\);_(* &quot;-&quot;_);_(@_)"/>
    <numFmt numFmtId="185" formatCode="_(&quot;EUR&quot;\ * #,##0.00_);_(&quot;EUR&quot;\ * \(#,##0.00\);_(&quot;EUR&quot;\ * &quot;-&quot;??_);_(@_)"/>
    <numFmt numFmtId="186" formatCode="_(* #,##0.00_);_(* \(#,##0.00\);_(* &quot;-&quot;??_);_(@_)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0.00000"/>
    <numFmt numFmtId="191" formatCode="dd/mm/yyyy;@"/>
    <numFmt numFmtId="192" formatCode="0.000000000"/>
    <numFmt numFmtId="193" formatCode="0.00000000"/>
    <numFmt numFmtId="194" formatCode="0.0000000"/>
    <numFmt numFmtId="195" formatCode="0.000000"/>
    <numFmt numFmtId="196" formatCode="0.0"/>
    <numFmt numFmtId="197" formatCode="#,##0.0"/>
    <numFmt numFmtId="198" formatCode="#,##0.000"/>
    <numFmt numFmtId="199" formatCode="&quot;T&quot;0&quot;-Ort&quot;"/>
    <numFmt numFmtId="200" formatCode="&quot;T&quot;0&quot;-Wert&quot;"/>
    <numFmt numFmtId="201" formatCode="0;;;&quot;NEU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d\ dd/mm/yyyy"/>
    <numFmt numFmtId="206" formatCode="dd/mm/yyyy\ ddd"/>
    <numFmt numFmtId="207" formatCode=";;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1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" fillId="36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Fill="1" applyBorder="1" applyAlignment="1">
      <alignment horizontal="center" vertical="center"/>
    </xf>
    <xf numFmtId="175" fontId="1" fillId="37" borderId="11" xfId="0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175" fontId="0" fillId="0" borderId="0" xfId="0" applyNumberForma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75" fontId="1" fillId="37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1" fillId="0" borderId="0" xfId="0" applyNumberFormat="1" applyFont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75" fontId="0" fillId="39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5" fontId="4" fillId="0" borderId="1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27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27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17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01" fontId="25" fillId="0" borderId="10" xfId="53" applyNumberFormat="1" applyFont="1" applyBorder="1" applyAlignment="1">
      <alignment horizontal="center" vertical="center"/>
      <protection/>
    </xf>
    <xf numFmtId="0" fontId="26" fillId="0" borderId="10" xfId="53" applyFont="1" applyBorder="1" applyAlignment="1">
      <alignment vertical="center"/>
      <protection/>
    </xf>
    <xf numFmtId="0" fontId="25" fillId="0" borderId="10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vertical="center"/>
      <protection/>
    </xf>
    <xf numFmtId="0" fontId="1" fillId="0" borderId="0" xfId="0" applyNumberFormat="1" applyFont="1" applyAlignment="1">
      <alignment horizontal="right" vertical="center"/>
    </xf>
    <xf numFmtId="0" fontId="0" fillId="45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3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8" fillId="47" borderId="10" xfId="0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8" fillId="9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right" vertical="center"/>
    </xf>
    <xf numFmtId="14" fontId="21" fillId="0" borderId="0" xfId="0" applyNumberFormat="1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7" borderId="45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  <xf numFmtId="14" fontId="7" fillId="37" borderId="50" xfId="0" applyNumberFormat="1" applyFont="1" applyFill="1" applyBorder="1" applyAlignment="1">
      <alignment horizontal="center" vertical="center"/>
    </xf>
    <xf numFmtId="0" fontId="7" fillId="37" borderId="51" xfId="0" applyFont="1" applyFill="1" applyBorder="1" applyAlignment="1">
      <alignment horizontal="center" vertical="center"/>
    </xf>
    <xf numFmtId="0" fontId="7" fillId="37" borderId="52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" fillId="38" borderId="53" xfId="0" applyFont="1" applyFill="1" applyBorder="1" applyAlignment="1">
      <alignment horizontal="center" vertical="center"/>
    </xf>
    <xf numFmtId="0" fontId="1" fillId="38" borderId="54" xfId="0" applyFont="1" applyFill="1" applyBorder="1" applyAlignment="1">
      <alignment horizontal="center" vertical="center"/>
    </xf>
    <xf numFmtId="0" fontId="0" fillId="38" borderId="55" xfId="0" applyFill="1" applyBorder="1" applyAlignment="1">
      <alignment horizontal="center" vertical="center"/>
    </xf>
    <xf numFmtId="0" fontId="1" fillId="38" borderId="55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" fillId="39" borderId="53" xfId="0" applyFont="1" applyFill="1" applyBorder="1" applyAlignment="1">
      <alignment horizontal="center" vertical="center"/>
    </xf>
    <xf numFmtId="0" fontId="1" fillId="39" borderId="54" xfId="0" applyFont="1" applyFill="1" applyBorder="1" applyAlignment="1">
      <alignment horizontal="center" vertical="center"/>
    </xf>
    <xf numFmtId="0" fontId="0" fillId="39" borderId="55" xfId="0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0" fillId="44" borderId="55" xfId="0" applyFill="1" applyBorder="1" applyAlignment="1">
      <alignment horizontal="center" vertical="center"/>
    </xf>
    <xf numFmtId="0" fontId="1" fillId="39" borderId="55" xfId="0" applyFont="1" applyFill="1" applyBorder="1" applyAlignment="1">
      <alignment horizontal="center" vertical="center"/>
    </xf>
    <xf numFmtId="0" fontId="26" fillId="39" borderId="53" xfId="0" applyFont="1" applyFill="1" applyBorder="1" applyAlignment="1">
      <alignment horizontal="center" vertical="center"/>
    </xf>
    <xf numFmtId="0" fontId="26" fillId="39" borderId="54" xfId="0" applyFont="1" applyFill="1" applyBorder="1" applyAlignment="1">
      <alignment horizontal="center" vertical="center"/>
    </xf>
    <xf numFmtId="0" fontId="26" fillId="39" borderId="55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44" borderId="53" xfId="0" applyFont="1" applyFill="1" applyBorder="1" applyAlignment="1">
      <alignment horizontal="center" vertical="center"/>
    </xf>
    <xf numFmtId="0" fontId="1" fillId="44" borderId="54" xfId="0" applyFont="1" applyFill="1" applyBorder="1" applyAlignment="1">
      <alignment horizontal="center" vertical="center"/>
    </xf>
    <xf numFmtId="0" fontId="1" fillId="44" borderId="55" xfId="0" applyFont="1" applyFill="1" applyBorder="1" applyAlignment="1">
      <alignment horizontal="center" vertical="center"/>
    </xf>
    <xf numFmtId="0" fontId="0" fillId="44" borderId="53" xfId="0" applyFont="1" applyFill="1" applyBorder="1" applyAlignment="1">
      <alignment horizontal="center" vertical="center"/>
    </xf>
    <xf numFmtId="0" fontId="0" fillId="44" borderId="54" xfId="0" applyFill="1" applyBorder="1" applyAlignment="1">
      <alignment horizontal="center" vertical="center"/>
    </xf>
    <xf numFmtId="0" fontId="1" fillId="40" borderId="53" xfId="0" applyFont="1" applyFill="1" applyBorder="1" applyAlignment="1">
      <alignment horizontal="center" vertical="center"/>
    </xf>
    <xf numFmtId="0" fontId="1" fillId="40" borderId="54" xfId="0" applyFont="1" applyFill="1" applyBorder="1" applyAlignment="1">
      <alignment horizontal="center" vertical="center"/>
    </xf>
    <xf numFmtId="0" fontId="0" fillId="40" borderId="55" xfId="0" applyFill="1" applyBorder="1" applyAlignment="1">
      <alignment horizontal="center" vertical="center"/>
    </xf>
    <xf numFmtId="0" fontId="1" fillId="45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1" fillId="40" borderId="56" xfId="0" applyFont="1" applyFill="1" applyBorder="1" applyAlignment="1">
      <alignment horizontal="center" vertical="center"/>
    </xf>
    <xf numFmtId="0" fontId="1" fillId="40" borderId="55" xfId="0" applyFont="1" applyFill="1" applyBorder="1" applyAlignment="1">
      <alignment horizontal="center" vertical="center"/>
    </xf>
    <xf numFmtId="0" fontId="1" fillId="45" borderId="53" xfId="0" applyFont="1" applyFill="1" applyBorder="1" applyAlignment="1">
      <alignment horizontal="center" vertical="center"/>
    </xf>
    <xf numFmtId="0" fontId="1" fillId="45" borderId="54" xfId="0" applyFont="1" applyFill="1" applyBorder="1" applyAlignment="1">
      <alignment horizontal="center" vertical="center"/>
    </xf>
    <xf numFmtId="0" fontId="1" fillId="45" borderId="55" xfId="0" applyFont="1" applyFill="1" applyBorder="1" applyAlignment="1">
      <alignment horizontal="center" vertical="center"/>
    </xf>
    <xf numFmtId="0" fontId="0" fillId="45" borderId="53" xfId="0" applyFill="1" applyBorder="1" applyAlignment="1">
      <alignment horizontal="center" vertical="center"/>
    </xf>
    <xf numFmtId="0" fontId="0" fillId="45" borderId="54" xfId="0" applyFill="1" applyBorder="1" applyAlignment="1">
      <alignment horizontal="center" vertical="center"/>
    </xf>
    <xf numFmtId="0" fontId="0" fillId="45" borderId="55" xfId="0" applyFill="1" applyBorder="1" applyAlignment="1">
      <alignment horizontal="center" vertical="center"/>
    </xf>
    <xf numFmtId="0" fontId="0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27" borderId="53" xfId="0" applyFont="1" applyFill="1" applyBorder="1" applyAlignment="1">
      <alignment horizontal="center" vertical="center"/>
    </xf>
    <xf numFmtId="0" fontId="1" fillId="27" borderId="54" xfId="0" applyFont="1" applyFill="1" applyBorder="1" applyAlignment="1">
      <alignment horizontal="center" vertical="center"/>
    </xf>
    <xf numFmtId="0" fontId="0" fillId="27" borderId="55" xfId="0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" fillId="27" borderId="55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0" fillId="27" borderId="53" xfId="0" applyFont="1" applyFill="1" applyBorder="1" applyAlignment="1">
      <alignment horizontal="center" vertical="center"/>
    </xf>
    <xf numFmtId="0" fontId="0" fillId="27" borderId="54" xfId="0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1" fillId="43" borderId="56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44" xfId="0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"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8"/>
      </font>
    </dxf>
    <dxf>
      <font>
        <color indexed="50"/>
      </font>
    </dxf>
    <dxf>
      <font>
        <color indexed="13"/>
      </font>
    </dxf>
    <dxf>
      <font>
        <color indexed="8"/>
      </font>
    </dxf>
    <dxf>
      <font>
        <color indexed="50"/>
      </font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16</xdr:row>
      <xdr:rowOff>38100</xdr:rowOff>
    </xdr:from>
    <xdr:to>
      <xdr:col>8</xdr:col>
      <xdr:colOff>676275</xdr:colOff>
      <xdr:row>16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6781800" y="2838450"/>
          <a:ext cx="6000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28575</xdr:rowOff>
    </xdr:from>
    <xdr:to>
      <xdr:col>8</xdr:col>
      <xdr:colOff>676275</xdr:colOff>
      <xdr:row>7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6781800" y="1390650"/>
          <a:ext cx="6000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28575</xdr:rowOff>
    </xdr:from>
    <xdr:to>
      <xdr:col>8</xdr:col>
      <xdr:colOff>676275</xdr:colOff>
      <xdr:row>14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6781800" y="2514600"/>
          <a:ext cx="6000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38100</xdr:rowOff>
    </xdr:from>
    <xdr:to>
      <xdr:col>8</xdr:col>
      <xdr:colOff>676275</xdr:colOff>
      <xdr:row>18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6781800" y="3152775"/>
          <a:ext cx="6000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H64" sqref="H64"/>
    </sheetView>
  </sheetViews>
  <sheetFormatPr defaultColWidth="11.421875" defaultRowHeight="12.75"/>
  <cols>
    <col min="1" max="6" width="11.421875" style="114" customWidth="1"/>
    <col min="7" max="7" width="17.28125" style="114" bestFit="1" customWidth="1"/>
    <col min="8" max="8" width="14.7109375" style="114" customWidth="1"/>
    <col min="9" max="16384" width="11.421875" style="114" customWidth="1"/>
  </cols>
  <sheetData>
    <row r="1" spans="1:8" ht="12.75" customHeight="1" thickTop="1">
      <c r="A1" s="118"/>
      <c r="B1" s="119"/>
      <c r="C1" s="119"/>
      <c r="D1" s="119"/>
      <c r="E1" s="119"/>
      <c r="F1" s="119"/>
      <c r="G1" s="119"/>
      <c r="H1" s="120"/>
    </row>
    <row r="2" spans="1:8" ht="26.25">
      <c r="A2" s="215" t="s">
        <v>76</v>
      </c>
      <c r="B2" s="216"/>
      <c r="C2" s="216"/>
      <c r="D2" s="216"/>
      <c r="E2" s="216"/>
      <c r="F2" s="216"/>
      <c r="G2" s="216"/>
      <c r="H2" s="217"/>
    </row>
    <row r="3" spans="1:8" ht="6.75" customHeight="1">
      <c r="A3" s="121"/>
      <c r="B3" s="122"/>
      <c r="C3" s="122"/>
      <c r="D3" s="122"/>
      <c r="E3" s="122"/>
      <c r="F3" s="122"/>
      <c r="G3" s="122"/>
      <c r="H3" s="123"/>
    </row>
    <row r="4" spans="1:8" ht="6" customHeight="1">
      <c r="A4" s="124"/>
      <c r="B4" s="125"/>
      <c r="C4" s="125"/>
      <c r="D4" s="125"/>
      <c r="E4" s="125"/>
      <c r="F4" s="125"/>
      <c r="G4" s="125"/>
      <c r="H4" s="126"/>
    </row>
    <row r="5" spans="1:14" ht="20.25">
      <c r="A5" s="218" t="s">
        <v>11</v>
      </c>
      <c r="B5" s="219"/>
      <c r="C5" s="219"/>
      <c r="D5" s="219"/>
      <c r="E5" s="220" t="s">
        <v>166</v>
      </c>
      <c r="F5" s="220"/>
      <c r="G5" s="220"/>
      <c r="H5" s="221"/>
      <c r="J5" s="127" t="s">
        <v>22</v>
      </c>
      <c r="K5" s="116"/>
      <c r="L5" s="116"/>
      <c r="M5" s="116"/>
      <c r="N5" s="116"/>
    </row>
    <row r="6" spans="1:14" ht="20.25">
      <c r="A6" s="218" t="s">
        <v>165</v>
      </c>
      <c r="B6" s="219"/>
      <c r="C6" s="219"/>
      <c r="D6" s="219"/>
      <c r="E6" s="212" t="s">
        <v>164</v>
      </c>
      <c r="F6" s="212"/>
      <c r="G6" s="212"/>
      <c r="H6" s="213"/>
      <c r="J6" s="127" t="s">
        <v>23</v>
      </c>
      <c r="K6" s="116"/>
      <c r="L6" s="116"/>
      <c r="M6" s="116"/>
      <c r="N6" s="116"/>
    </row>
    <row r="7" spans="1:14" ht="15" customHeight="1">
      <c r="A7" s="218" t="s">
        <v>20</v>
      </c>
      <c r="B7" s="219"/>
      <c r="C7" s="219"/>
      <c r="D7" s="219"/>
      <c r="E7" s="222" t="s">
        <v>153</v>
      </c>
      <c r="F7" s="223"/>
      <c r="G7" s="223"/>
      <c r="H7" s="224"/>
      <c r="J7" s="116"/>
      <c r="K7" s="116"/>
      <c r="L7" s="116"/>
      <c r="M7" s="116"/>
      <c r="N7" s="116"/>
    </row>
    <row r="8" spans="1:14" ht="15" customHeight="1">
      <c r="A8" s="218"/>
      <c r="B8" s="219"/>
      <c r="C8" s="219"/>
      <c r="D8" s="219"/>
      <c r="E8" s="212"/>
      <c r="F8" s="212"/>
      <c r="G8" s="212"/>
      <c r="H8" s="213"/>
      <c r="J8" s="128" t="s">
        <v>12</v>
      </c>
      <c r="K8" s="129" t="s">
        <v>13</v>
      </c>
      <c r="L8" s="129" t="s">
        <v>14</v>
      </c>
      <c r="M8" s="129" t="s">
        <v>15</v>
      </c>
      <c r="N8" s="129" t="s">
        <v>16</v>
      </c>
    </row>
    <row r="9" spans="1:14" ht="15" customHeight="1">
      <c r="A9" s="218" t="s">
        <v>77</v>
      </c>
      <c r="B9" s="219"/>
      <c r="C9" s="219"/>
      <c r="D9" s="219"/>
      <c r="E9" s="212"/>
      <c r="F9" s="212"/>
      <c r="G9" s="212"/>
      <c r="H9" s="213"/>
      <c r="J9" s="128" t="s">
        <v>17</v>
      </c>
      <c r="K9" s="129" t="s">
        <v>18</v>
      </c>
      <c r="L9" s="129" t="s">
        <v>19</v>
      </c>
      <c r="M9" s="129"/>
      <c r="N9" s="129"/>
    </row>
    <row r="10" spans="1:14" ht="15" customHeight="1">
      <c r="A10" s="218"/>
      <c r="B10" s="219"/>
      <c r="C10" s="219"/>
      <c r="D10" s="219"/>
      <c r="E10" s="212"/>
      <c r="F10" s="212"/>
      <c r="G10" s="212"/>
      <c r="H10" s="213"/>
      <c r="J10" s="128" t="s">
        <v>20</v>
      </c>
      <c r="M10" s="129"/>
      <c r="N10" s="129"/>
    </row>
    <row r="11" spans="1:14" ht="4.5" customHeight="1" thickBot="1">
      <c r="A11" s="130"/>
      <c r="B11" s="131"/>
      <c r="C11" s="131"/>
      <c r="D11" s="131"/>
      <c r="E11" s="131"/>
      <c r="F11" s="131"/>
      <c r="G11" s="131"/>
      <c r="H11" s="132"/>
      <c r="J11" s="116"/>
      <c r="K11" s="116"/>
      <c r="L11" s="116"/>
      <c r="M11" s="116"/>
      <c r="N11" s="116"/>
    </row>
    <row r="12" spans="1:14" ht="13.5" thickTop="1">
      <c r="A12" s="133"/>
      <c r="B12" s="133"/>
      <c r="C12" s="133"/>
      <c r="D12" s="133"/>
      <c r="E12" s="133"/>
      <c r="F12" s="133"/>
      <c r="G12" s="133"/>
      <c r="H12" s="133"/>
      <c r="K12" s="116"/>
      <c r="L12" s="116"/>
      <c r="M12" s="116"/>
      <c r="N12" s="116"/>
    </row>
    <row r="13" spans="1:14" ht="18" customHeight="1">
      <c r="A13" s="209" t="s">
        <v>21</v>
      </c>
      <c r="B13" s="209"/>
      <c r="C13" s="209"/>
      <c r="D13" s="205" t="s">
        <v>153</v>
      </c>
      <c r="E13" s="205"/>
      <c r="F13" s="205"/>
      <c r="G13" s="205"/>
      <c r="H13" s="205"/>
      <c r="J13" s="127" t="s">
        <v>65</v>
      </c>
      <c r="K13" s="116"/>
      <c r="L13" s="116"/>
      <c r="M13" s="116"/>
      <c r="N13" s="116"/>
    </row>
    <row r="14" spans="1:14" ht="7.5" customHeight="1">
      <c r="A14" s="134"/>
      <c r="B14" s="134"/>
      <c r="C14" s="134"/>
      <c r="D14" s="135"/>
      <c r="E14" s="135"/>
      <c r="F14" s="135"/>
      <c r="G14" s="135"/>
      <c r="H14" s="135"/>
      <c r="J14" s="127" t="s">
        <v>66</v>
      </c>
      <c r="K14" s="116"/>
      <c r="L14" s="116"/>
      <c r="M14" s="116"/>
      <c r="N14" s="116"/>
    </row>
    <row r="15" spans="1:14" ht="18" customHeight="1">
      <c r="A15" s="209" t="s">
        <v>24</v>
      </c>
      <c r="B15" s="209"/>
      <c r="C15" s="209"/>
      <c r="D15" s="205" t="s">
        <v>167</v>
      </c>
      <c r="E15" s="205"/>
      <c r="F15" s="205"/>
      <c r="G15" s="205"/>
      <c r="H15" s="205"/>
      <c r="J15" s="129" t="s">
        <v>32</v>
      </c>
      <c r="K15" s="116"/>
      <c r="L15" s="116"/>
      <c r="M15" s="116"/>
      <c r="N15" s="116"/>
    </row>
    <row r="16" spans="1:14" ht="6.75" customHeight="1">
      <c r="A16" s="134"/>
      <c r="B16" s="134"/>
      <c r="C16" s="134"/>
      <c r="D16" s="135"/>
      <c r="E16" s="135"/>
      <c r="F16" s="135"/>
      <c r="G16" s="135"/>
      <c r="H16" s="135"/>
      <c r="J16" s="116"/>
      <c r="K16" s="116"/>
      <c r="L16" s="116"/>
      <c r="M16" s="116"/>
      <c r="N16" s="116"/>
    </row>
    <row r="17" spans="1:14" ht="18" customHeight="1">
      <c r="A17" s="209"/>
      <c r="B17" s="209"/>
      <c r="C17" s="209"/>
      <c r="D17" s="205" t="s">
        <v>25</v>
      </c>
      <c r="E17" s="205"/>
      <c r="F17" s="205"/>
      <c r="G17" s="205"/>
      <c r="H17" s="205"/>
      <c r="J17" s="129" t="s">
        <v>25</v>
      </c>
      <c r="K17" s="129" t="s">
        <v>26</v>
      </c>
      <c r="L17" s="129" t="s">
        <v>27</v>
      </c>
      <c r="M17" s="129" t="s">
        <v>70</v>
      </c>
      <c r="N17" s="116"/>
    </row>
    <row r="18" spans="1:14" ht="6.75" customHeight="1">
      <c r="A18" s="116"/>
      <c r="B18" s="116"/>
      <c r="C18" s="116"/>
      <c r="D18" s="135"/>
      <c r="E18" s="135"/>
      <c r="F18" s="135"/>
      <c r="G18" s="135"/>
      <c r="H18" s="135"/>
      <c r="J18" s="116"/>
      <c r="K18" s="116"/>
      <c r="L18" s="116"/>
      <c r="M18" s="116"/>
      <c r="N18" s="116"/>
    </row>
    <row r="19" spans="1:14" ht="18" customHeight="1">
      <c r="A19" s="209" t="s">
        <v>34</v>
      </c>
      <c r="B19" s="209"/>
      <c r="C19" s="209"/>
      <c r="D19" s="210">
        <v>42533</v>
      </c>
      <c r="E19" s="211"/>
      <c r="F19" s="134" t="s">
        <v>36</v>
      </c>
      <c r="G19" s="136">
        <v>4</v>
      </c>
      <c r="H19" s="135"/>
      <c r="J19" s="116" t="s">
        <v>37</v>
      </c>
      <c r="K19" s="116"/>
      <c r="L19" s="116"/>
      <c r="M19" s="116"/>
      <c r="N19" s="116"/>
    </row>
    <row r="20" spans="1:14" ht="9" customHeight="1">
      <c r="A20" s="116"/>
      <c r="B20" s="116"/>
      <c r="C20" s="116"/>
      <c r="D20" s="116"/>
      <c r="E20" s="116"/>
      <c r="F20" s="116"/>
      <c r="G20" s="116"/>
      <c r="H20" s="116"/>
      <c r="J20" s="116"/>
      <c r="K20" s="116"/>
      <c r="L20" s="116"/>
      <c r="M20" s="116"/>
      <c r="N20" s="116"/>
    </row>
    <row r="21" spans="1:14" ht="15" customHeight="1">
      <c r="A21" s="116"/>
      <c r="B21" s="116"/>
      <c r="C21" s="214" t="s">
        <v>28</v>
      </c>
      <c r="D21" s="214"/>
      <c r="E21" s="214"/>
      <c r="F21" s="214"/>
      <c r="G21" s="116"/>
      <c r="H21" s="116"/>
      <c r="K21" s="116"/>
      <c r="L21" s="116"/>
      <c r="M21" s="116"/>
      <c r="N21" s="116"/>
    </row>
    <row r="22" spans="1:14" ht="7.5" customHeight="1">
      <c r="A22" s="116"/>
      <c r="B22" s="116"/>
      <c r="C22" s="116"/>
      <c r="D22" s="116"/>
      <c r="E22" s="116"/>
      <c r="F22" s="116"/>
      <c r="G22" s="116"/>
      <c r="H22" s="116"/>
      <c r="J22" s="116"/>
      <c r="K22" s="116"/>
      <c r="L22" s="116"/>
      <c r="M22" s="116"/>
      <c r="N22" s="116"/>
    </row>
    <row r="23" spans="1:14" ht="15" customHeight="1">
      <c r="A23" s="116"/>
      <c r="B23" s="116"/>
      <c r="C23" s="134" t="s">
        <v>29</v>
      </c>
      <c r="D23" s="205" t="s">
        <v>288</v>
      </c>
      <c r="E23" s="205"/>
      <c r="F23" s="205"/>
      <c r="G23" s="205"/>
      <c r="H23" s="205"/>
      <c r="J23" s="116"/>
      <c r="K23" s="116"/>
      <c r="L23" s="116"/>
      <c r="M23" s="116"/>
      <c r="N23" s="116"/>
    </row>
    <row r="24" spans="1:14" ht="6.75" customHeight="1">
      <c r="A24" s="116"/>
      <c r="B24" s="116"/>
      <c r="C24" s="134"/>
      <c r="D24" s="116"/>
      <c r="E24" s="116"/>
      <c r="F24" s="116"/>
      <c r="G24" s="116"/>
      <c r="H24" s="116"/>
      <c r="J24" s="116"/>
      <c r="K24" s="116"/>
      <c r="L24" s="116"/>
      <c r="M24" s="116"/>
      <c r="N24" s="116"/>
    </row>
    <row r="25" spans="1:14" ht="15" customHeight="1">
      <c r="A25" s="116"/>
      <c r="B25" s="116"/>
      <c r="C25" s="134" t="s">
        <v>30</v>
      </c>
      <c r="D25" s="205" t="s">
        <v>309</v>
      </c>
      <c r="E25" s="205"/>
      <c r="F25" s="205"/>
      <c r="G25" s="205"/>
      <c r="H25" s="205"/>
      <c r="J25" s="116"/>
      <c r="K25" s="116"/>
      <c r="L25" s="116"/>
      <c r="M25" s="116"/>
      <c r="N25" s="116"/>
    </row>
    <row r="26" spans="1:14" ht="15" customHeight="1">
      <c r="A26" s="116"/>
      <c r="B26" s="116"/>
      <c r="C26" s="134" t="s">
        <v>30</v>
      </c>
      <c r="D26" s="205" t="s">
        <v>310</v>
      </c>
      <c r="E26" s="205"/>
      <c r="F26" s="205"/>
      <c r="G26" s="205"/>
      <c r="H26" s="205"/>
      <c r="J26" s="116"/>
      <c r="K26" s="116"/>
      <c r="L26" s="116"/>
      <c r="M26" s="116"/>
      <c r="N26" s="116"/>
    </row>
    <row r="27" spans="1:8" ht="8.25" customHeight="1">
      <c r="A27" s="116"/>
      <c r="B27" s="116"/>
      <c r="C27" s="134"/>
      <c r="D27" s="205"/>
      <c r="E27" s="205"/>
      <c r="F27" s="205"/>
      <c r="G27" s="205"/>
      <c r="H27" s="205"/>
    </row>
    <row r="28" spans="1:8" ht="15" customHeight="1">
      <c r="A28" s="116"/>
      <c r="B28" s="116"/>
      <c r="C28" s="134" t="s">
        <v>31</v>
      </c>
      <c r="D28" s="205" t="s">
        <v>166</v>
      </c>
      <c r="E28" s="205"/>
      <c r="F28" s="205"/>
      <c r="G28" s="205"/>
      <c r="H28" s="205"/>
    </row>
    <row r="29" spans="1:8" ht="15" customHeight="1">
      <c r="A29" s="116"/>
      <c r="B29" s="116"/>
      <c r="C29" s="116"/>
      <c r="D29" s="116"/>
      <c r="E29" s="116"/>
      <c r="F29" s="116"/>
      <c r="G29" s="116"/>
      <c r="H29" s="116"/>
    </row>
    <row r="30" spans="1:8" ht="15.75">
      <c r="A30" s="207" t="s">
        <v>33</v>
      </c>
      <c r="B30" s="207"/>
      <c r="C30" s="207"/>
      <c r="D30" s="198" t="s">
        <v>311</v>
      </c>
      <c r="E30" s="198"/>
      <c r="F30" s="198"/>
      <c r="G30" s="198"/>
      <c r="H30" s="198"/>
    </row>
    <row r="31" spans="1:8" ht="7.5" customHeight="1">
      <c r="A31" s="116"/>
      <c r="B31" s="116"/>
      <c r="C31" s="116"/>
      <c r="D31" s="198"/>
      <c r="E31" s="198"/>
      <c r="F31" s="198"/>
      <c r="G31" s="198"/>
      <c r="H31" s="198"/>
    </row>
    <row r="32" spans="1:8" ht="18" customHeight="1">
      <c r="A32" s="158"/>
      <c r="B32" s="116"/>
      <c r="C32" s="116"/>
      <c r="D32" s="194" t="s">
        <v>312</v>
      </c>
      <c r="E32" s="194"/>
      <c r="F32" s="194"/>
      <c r="G32" s="194"/>
      <c r="H32" s="194"/>
    </row>
    <row r="33" spans="1:8" ht="17.25" customHeight="1">
      <c r="A33" s="116"/>
      <c r="B33" s="116"/>
      <c r="C33" s="116"/>
      <c r="D33" s="198" t="s">
        <v>313</v>
      </c>
      <c r="E33" s="198"/>
      <c r="F33" s="198"/>
      <c r="G33" s="198"/>
      <c r="H33" s="198"/>
    </row>
    <row r="34" spans="1:8" ht="17.25" customHeight="1">
      <c r="A34" s="116"/>
      <c r="B34" s="116"/>
      <c r="C34" s="116"/>
      <c r="D34" s="193" t="s">
        <v>314</v>
      </c>
      <c r="E34" s="112"/>
      <c r="F34" s="112"/>
      <c r="G34" s="112"/>
      <c r="H34" s="112"/>
    </row>
    <row r="35" spans="1:8" ht="17.25" customHeight="1">
      <c r="A35" s="116"/>
      <c r="B35" s="116"/>
      <c r="C35" s="116"/>
      <c r="D35" s="203"/>
      <c r="E35" s="203"/>
      <c r="F35" s="203"/>
      <c r="G35" s="203"/>
      <c r="H35" s="112"/>
    </row>
    <row r="36" spans="1:8" ht="17.25" customHeight="1">
      <c r="A36" s="116"/>
      <c r="B36" s="116"/>
      <c r="C36" s="116"/>
      <c r="D36" s="193" t="s">
        <v>315</v>
      </c>
      <c r="E36" s="112"/>
      <c r="F36" s="112"/>
      <c r="G36" s="112"/>
      <c r="H36" s="112"/>
    </row>
    <row r="37" spans="1:8" ht="17.25" customHeight="1">
      <c r="A37" s="116"/>
      <c r="B37" s="116"/>
      <c r="C37" s="116"/>
      <c r="D37" s="203"/>
      <c r="E37" s="203"/>
      <c r="F37" s="203"/>
      <c r="G37" s="203"/>
      <c r="H37" s="112"/>
    </row>
    <row r="38" spans="1:8" ht="8.25" customHeight="1">
      <c r="A38" s="116"/>
      <c r="B38" s="116"/>
      <c r="C38" s="116"/>
      <c r="D38" s="156"/>
      <c r="E38" s="156"/>
      <c r="F38" s="156"/>
      <c r="G38" s="156"/>
      <c r="H38" s="112"/>
    </row>
    <row r="39" spans="1:8" ht="15.75">
      <c r="A39" s="207" t="s">
        <v>135</v>
      </c>
      <c r="B39" s="207"/>
      <c r="D39" s="133"/>
      <c r="E39" s="156"/>
      <c r="F39" s="156"/>
      <c r="G39" s="156"/>
      <c r="H39" s="133"/>
    </row>
    <row r="40" spans="1:8" ht="12.75" customHeight="1">
      <c r="A40" s="146"/>
      <c r="B40" s="146"/>
      <c r="D40" s="117"/>
      <c r="E40" s="157"/>
      <c r="F40" s="157"/>
      <c r="G40" s="157"/>
      <c r="H40" s="117"/>
    </row>
    <row r="41" spans="1:14" ht="12.75" customHeight="1">
      <c r="A41" s="147"/>
      <c r="B41" s="117"/>
      <c r="C41" s="197"/>
      <c r="D41" s="197"/>
      <c r="E41" s="197"/>
      <c r="F41" s="197"/>
      <c r="G41" s="197"/>
      <c r="H41" s="197"/>
      <c r="I41" s="113"/>
      <c r="J41" s="117"/>
      <c r="K41" s="117"/>
      <c r="L41" s="117"/>
      <c r="M41" s="117"/>
      <c r="N41" s="117"/>
    </row>
    <row r="42" spans="1:9" ht="12.75" customHeight="1">
      <c r="A42" s="146"/>
      <c r="B42" s="165"/>
      <c r="C42" s="195"/>
      <c r="D42" s="196"/>
      <c r="E42" s="196"/>
      <c r="F42" s="196"/>
      <c r="G42" s="196"/>
      <c r="H42" s="196"/>
      <c r="I42" s="117"/>
    </row>
    <row r="43" spans="1:14" ht="12.75" customHeight="1">
      <c r="A43" s="147"/>
      <c r="B43" s="117"/>
      <c r="C43" s="197"/>
      <c r="D43" s="197"/>
      <c r="E43" s="197"/>
      <c r="F43" s="197"/>
      <c r="G43" s="197"/>
      <c r="H43" s="197"/>
      <c r="I43" s="113"/>
      <c r="J43" s="117"/>
      <c r="K43" s="117"/>
      <c r="L43" s="117"/>
      <c r="M43" s="117"/>
      <c r="N43" s="117"/>
    </row>
    <row r="44" spans="1:8" ht="12.75" customHeight="1">
      <c r="A44" s="116"/>
      <c r="B44" s="116"/>
      <c r="C44" s="159"/>
      <c r="D44" s="159"/>
      <c r="E44" s="159"/>
      <c r="F44" s="159"/>
      <c r="G44" s="159"/>
      <c r="H44" s="159"/>
    </row>
    <row r="45" spans="1:8" ht="12.75" customHeight="1">
      <c r="A45" s="116"/>
      <c r="B45" s="116"/>
      <c r="C45" s="206"/>
      <c r="D45" s="206"/>
      <c r="E45" s="206"/>
      <c r="F45" s="206"/>
      <c r="G45" s="206"/>
      <c r="H45" s="206"/>
    </row>
    <row r="46" spans="1:8" ht="12.75" customHeight="1">
      <c r="A46" s="116"/>
      <c r="B46" s="145"/>
      <c r="C46" s="116"/>
      <c r="D46" s="144"/>
      <c r="E46" s="144"/>
      <c r="F46" s="144"/>
      <c r="G46" s="144"/>
      <c r="H46" s="144"/>
    </row>
    <row r="47" spans="1:8" ht="12.75" customHeight="1">
      <c r="A47" s="116"/>
      <c r="B47" s="145"/>
      <c r="C47" s="116"/>
      <c r="D47" s="144"/>
      <c r="E47" s="144"/>
      <c r="F47" s="144"/>
      <c r="G47" s="144"/>
      <c r="H47" s="144"/>
    </row>
    <row r="48" spans="1:8" ht="12.75" customHeight="1">
      <c r="A48" s="116"/>
      <c r="B48" s="145"/>
      <c r="C48" s="116"/>
      <c r="D48" s="144"/>
      <c r="E48" s="144"/>
      <c r="F48" s="144"/>
      <c r="G48" s="144"/>
      <c r="H48" s="144"/>
    </row>
    <row r="49" spans="1:8" ht="12.75" customHeight="1">
      <c r="A49" s="201" t="s">
        <v>119</v>
      </c>
      <c r="B49" s="201"/>
      <c r="C49" s="201"/>
      <c r="D49" s="208"/>
      <c r="E49" s="208"/>
      <c r="F49" s="208"/>
      <c r="G49" s="208"/>
      <c r="H49" s="208"/>
    </row>
    <row r="50" spans="1:8" ht="12.75" customHeight="1">
      <c r="A50" s="115"/>
      <c r="B50" s="199"/>
      <c r="C50" s="199"/>
      <c r="D50" s="199"/>
      <c r="E50" s="111"/>
      <c r="F50" s="111"/>
      <c r="G50" s="111"/>
      <c r="H50" s="111"/>
    </row>
    <row r="51" spans="1:8" ht="12.75" customHeight="1">
      <c r="A51" s="115"/>
      <c r="B51" s="199" t="s">
        <v>166</v>
      </c>
      <c r="C51" s="199"/>
      <c r="D51" s="111"/>
      <c r="E51" s="111"/>
      <c r="F51" s="111"/>
      <c r="G51" s="111"/>
      <c r="H51" s="111"/>
    </row>
    <row r="52" spans="1:8" ht="12.75" customHeight="1">
      <c r="A52" s="116"/>
      <c r="B52" s="202"/>
      <c r="C52" s="202"/>
      <c r="D52" s="204"/>
      <c r="E52" s="204"/>
      <c r="F52" s="204"/>
      <c r="G52" s="204"/>
      <c r="H52" s="204"/>
    </row>
    <row r="53" spans="1:8" ht="12.75" customHeight="1">
      <c r="A53" s="116"/>
      <c r="B53" s="199" t="s">
        <v>164</v>
      </c>
      <c r="C53" s="199"/>
      <c r="D53" s="204"/>
      <c r="E53" s="204"/>
      <c r="F53" s="204"/>
      <c r="G53" s="204"/>
      <c r="H53" s="204"/>
    </row>
    <row r="54" spans="1:8" ht="16.5" customHeight="1">
      <c r="A54" s="199" t="s">
        <v>153</v>
      </c>
      <c r="B54" s="200"/>
      <c r="C54" s="200"/>
      <c r="D54" s="200"/>
      <c r="E54" s="112"/>
      <c r="F54" s="112"/>
      <c r="G54" s="112"/>
      <c r="H54" s="112"/>
    </row>
    <row r="55" spans="1:8" ht="12.75" customHeight="1">
      <c r="A55" s="116"/>
      <c r="B55" s="116"/>
      <c r="C55" s="116"/>
      <c r="D55" s="204"/>
      <c r="E55" s="204"/>
      <c r="F55" s="204"/>
      <c r="G55" s="204"/>
      <c r="H55" s="204"/>
    </row>
    <row r="56" spans="1:8" ht="12.75" customHeight="1">
      <c r="A56" s="116"/>
      <c r="B56" s="116"/>
      <c r="C56" s="116"/>
      <c r="D56" s="116"/>
      <c r="E56" s="116"/>
      <c r="F56" s="116"/>
      <c r="G56" s="116"/>
      <c r="H56" s="116"/>
    </row>
    <row r="57" spans="1:8" ht="12.75">
      <c r="A57" s="116"/>
      <c r="B57" s="116"/>
      <c r="C57" s="116"/>
      <c r="D57" s="116"/>
      <c r="E57" s="116"/>
      <c r="F57" s="116"/>
      <c r="G57" s="116"/>
      <c r="H57" s="116"/>
    </row>
    <row r="58" spans="1:8" ht="12.75">
      <c r="A58" s="116"/>
      <c r="B58" s="116"/>
      <c r="C58" s="116"/>
      <c r="D58" s="116"/>
      <c r="E58" s="116"/>
      <c r="F58" s="116"/>
      <c r="G58" s="116"/>
      <c r="H58" s="116"/>
    </row>
    <row r="59" spans="1:8" ht="12.75">
      <c r="A59" s="116"/>
      <c r="B59" s="116"/>
      <c r="C59" s="116"/>
      <c r="D59" s="116"/>
      <c r="E59" s="116"/>
      <c r="F59" s="116"/>
      <c r="G59" s="116"/>
      <c r="H59" s="116"/>
    </row>
    <row r="60" spans="1:3" ht="12.75">
      <c r="A60" s="116"/>
      <c r="B60" s="116"/>
      <c r="C60" s="116"/>
    </row>
  </sheetData>
  <sheetProtection/>
  <mergeCells count="46">
    <mergeCell ref="A2:H2"/>
    <mergeCell ref="A5:D5"/>
    <mergeCell ref="A6:D6"/>
    <mergeCell ref="E5:H5"/>
    <mergeCell ref="E6:H6"/>
    <mergeCell ref="A13:C13"/>
    <mergeCell ref="E7:H7"/>
    <mergeCell ref="A7:D8"/>
    <mergeCell ref="A9:D10"/>
    <mergeCell ref="E8:H8"/>
    <mergeCell ref="E9:H9"/>
    <mergeCell ref="E10:H10"/>
    <mergeCell ref="C21:F21"/>
    <mergeCell ref="D23:H23"/>
    <mergeCell ref="D15:H15"/>
    <mergeCell ref="D17:H17"/>
    <mergeCell ref="D13:H13"/>
    <mergeCell ref="D31:H31"/>
    <mergeCell ref="D49:H49"/>
    <mergeCell ref="D27:H27"/>
    <mergeCell ref="A15:C15"/>
    <mergeCell ref="A17:C17"/>
    <mergeCell ref="D25:H25"/>
    <mergeCell ref="A39:B39"/>
    <mergeCell ref="D19:E19"/>
    <mergeCell ref="A19:C19"/>
    <mergeCell ref="D55:H55"/>
    <mergeCell ref="D52:H52"/>
    <mergeCell ref="D26:H26"/>
    <mergeCell ref="D28:H28"/>
    <mergeCell ref="D53:H53"/>
    <mergeCell ref="B50:D50"/>
    <mergeCell ref="C45:H45"/>
    <mergeCell ref="A30:C30"/>
    <mergeCell ref="D37:G37"/>
    <mergeCell ref="D30:H30"/>
    <mergeCell ref="C42:H42"/>
    <mergeCell ref="C43:H43"/>
    <mergeCell ref="D33:H33"/>
    <mergeCell ref="A54:D54"/>
    <mergeCell ref="A49:C49"/>
    <mergeCell ref="B52:C52"/>
    <mergeCell ref="B53:C53"/>
    <mergeCell ref="B51:C51"/>
    <mergeCell ref="D35:G35"/>
    <mergeCell ref="C41:H41"/>
  </mergeCells>
  <printOptions/>
  <pageMargins left="0.3937007874015748" right="0.1968503937007874" top="0.35433070866141736" bottom="0.1968503937007874" header="0.15748031496062992" footer="0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S9" sqref="S9"/>
    </sheetView>
  </sheetViews>
  <sheetFormatPr defaultColWidth="11.421875" defaultRowHeight="12.75"/>
  <cols>
    <col min="1" max="1" width="4.00390625" style="0" bestFit="1" customWidth="1"/>
    <col min="2" max="2" width="8.140625" style="0" bestFit="1" customWidth="1"/>
    <col min="3" max="3" width="20.7109375" style="0" bestFit="1" customWidth="1"/>
    <col min="4" max="4" width="7.7109375" style="0" bestFit="1" customWidth="1"/>
    <col min="5" max="5" width="6.8515625" style="0" bestFit="1" customWidth="1"/>
    <col min="6" max="6" width="4.00390625" style="0" bestFit="1" customWidth="1"/>
    <col min="7" max="8" width="3.421875" style="0" bestFit="1" customWidth="1"/>
    <col min="9" max="9" width="4.00390625" style="0" bestFit="1" customWidth="1"/>
    <col min="10" max="10" width="7.8515625" style="0" bestFit="1" customWidth="1"/>
    <col min="11" max="11" width="7.421875" style="83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82"/>
    </row>
    <row r="2" spans="1:13" ht="12.75">
      <c r="A2" s="108" t="s">
        <v>0</v>
      </c>
      <c r="B2" s="108" t="s">
        <v>9</v>
      </c>
      <c r="C2" s="108" t="s">
        <v>1</v>
      </c>
      <c r="D2" s="108" t="s">
        <v>2</v>
      </c>
      <c r="E2" s="108" t="s">
        <v>3</v>
      </c>
      <c r="F2" s="108" t="s">
        <v>4</v>
      </c>
      <c r="G2" s="108" t="s">
        <v>5</v>
      </c>
      <c r="H2" s="108" t="s">
        <v>6</v>
      </c>
      <c r="I2" s="108" t="s">
        <v>7</v>
      </c>
      <c r="J2" s="108" t="s">
        <v>8</v>
      </c>
      <c r="K2" s="109" t="s">
        <v>72</v>
      </c>
      <c r="L2" s="1"/>
      <c r="M2" s="1"/>
    </row>
    <row r="3" spans="1:13" s="110" customFormat="1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7"/>
      <c r="M3" s="77"/>
    </row>
    <row r="4" spans="1:13" ht="12.75">
      <c r="A4" s="107">
        <f>A3+1</f>
        <v>1</v>
      </c>
      <c r="B4" s="138">
        <v>48286</v>
      </c>
      <c r="C4" s="139" t="str">
        <f>CONCATENATE(IF(ISNA(VLOOKUP($B4,spieler!$A$2:$F$100,2,FALSE)),"falsche Nummer",VLOOKUP($B4,spieler!$A$2:$F$100,2,FALSE)),",",IF(ISNA(VLOOKUP($B4,spieler!$A$2:$F$100,3,FALSE)),"???",VLOOKUP($B4,spieler!$A$2:$F$100,3,FALSE)))</f>
        <v>Thölke,Hans-Jürgen</v>
      </c>
      <c r="D4" s="107" t="str">
        <f>IF(ISNA(VLOOKUP($B4,spieler!$A$2:$F$100,6,FALSE)),"???",VLOOKUP($B4,spieler!$A$2:$F$100,6,FALSE))</f>
        <v>MURN</v>
      </c>
      <c r="E4" s="107" t="str">
        <f>IF(ISNA(VLOOKUP($B4,spieler!$A$2:$F$100,4,FALSE)),"???",VLOOKUP($B4,spieler!$A$2:$F$100,4,FALSE))</f>
        <v>SM I</v>
      </c>
      <c r="F4" s="140">
        <v>28</v>
      </c>
      <c r="G4" s="141">
        <v>23</v>
      </c>
      <c r="H4" s="140">
        <v>33</v>
      </c>
      <c r="I4" s="141">
        <v>23</v>
      </c>
      <c r="J4" s="142">
        <f aca="true" t="shared" si="0" ref="J4:J40">SUM(F4:I4)</f>
        <v>107</v>
      </c>
      <c r="K4" s="143">
        <f aca="true" t="shared" si="1" ref="K4:K40">IF(COUNT(F4:I4)=0," ",J4/COUNT(F4:I4))</f>
        <v>26.75</v>
      </c>
      <c r="L4" s="1"/>
      <c r="M4" s="1"/>
    </row>
    <row r="5" spans="1:13" ht="12.75">
      <c r="A5" s="107">
        <f aca="true" t="shared" si="2" ref="A5:A40">A4+1</f>
        <v>2</v>
      </c>
      <c r="B5" s="173">
        <v>29237</v>
      </c>
      <c r="C5" s="139" t="str">
        <f>CONCATENATE(IF(ISNA(VLOOKUP($B5,spieler!$A$2:$F$100,2,FALSE)),"falsche Nummer",VLOOKUP($B5,spieler!$A$2:$F$100,2,FALSE)),",",IF(ISNA(VLOOKUP($B5,spieler!$A$2:$F$100,3,FALSE)),"???",VLOOKUP($B5,spieler!$A$2:$F$100,3,FALSE)))</f>
        <v>Amberger,Peter</v>
      </c>
      <c r="D5" s="173" t="str">
        <f>IF(ISNA(VLOOKUP($B5,spieler!$A$2:$F$100,6,FALSE)),"???",VLOOKUP($B5,spieler!$A$2:$F$100,6,FALSE))</f>
        <v>NEUTR</v>
      </c>
      <c r="E5" s="173" t="str">
        <f>IF(ISNA(VLOOKUP($B5,spieler!$A$2:$F$100,4,FALSE)),"???",VLOOKUP($B5,spieler!$A$2:$F$100,4,FALSE))</f>
        <v>SM I</v>
      </c>
      <c r="F5" s="140">
        <v>27</v>
      </c>
      <c r="G5" s="141">
        <v>26</v>
      </c>
      <c r="H5" s="140">
        <v>31</v>
      </c>
      <c r="I5" s="141">
        <v>25</v>
      </c>
      <c r="J5" s="142">
        <f t="shared" si="0"/>
        <v>109</v>
      </c>
      <c r="K5" s="143">
        <f t="shared" si="1"/>
        <v>27.25</v>
      </c>
      <c r="L5" s="1" t="s">
        <v>38</v>
      </c>
      <c r="M5" s="1"/>
    </row>
    <row r="6" spans="1:13" ht="12.75">
      <c r="A6" s="107">
        <f t="shared" si="2"/>
        <v>3</v>
      </c>
      <c r="B6" s="138">
        <v>31842</v>
      </c>
      <c r="C6" s="139" t="str">
        <f>CONCATENATE(IF(ISNA(VLOOKUP($B6,spieler!$A$2:$F$100,2,FALSE)),"falsche Nummer",VLOOKUP($B6,spieler!$A$2:$F$100,2,FALSE)),",",IF(ISNA(VLOOKUP($B6,spieler!$A$2:$F$100,3,FALSE)),"???",VLOOKUP($B6,spieler!$A$2:$F$100,3,FALSE)))</f>
        <v>Friesacher,Gerald</v>
      </c>
      <c r="D6" s="107" t="str">
        <f>IF(ISNA(VLOOKUP($B6,spieler!$A$2:$F$100,6,FALSE)),"???",VLOOKUP($B6,spieler!$A$2:$F$100,6,FALSE))</f>
        <v>BSV 86</v>
      </c>
      <c r="E6" s="107" t="str">
        <f>IF(ISNA(VLOOKUP($B6,spieler!$A$2:$F$100,4,FALSE)),"???",VLOOKUP($B6,spieler!$A$2:$F$100,4,FALSE))</f>
        <v>SM I</v>
      </c>
      <c r="F6" s="140">
        <v>30</v>
      </c>
      <c r="G6" s="141">
        <v>23</v>
      </c>
      <c r="H6" s="140">
        <v>30</v>
      </c>
      <c r="I6" s="141">
        <v>27</v>
      </c>
      <c r="J6" s="142">
        <f t="shared" si="0"/>
        <v>110</v>
      </c>
      <c r="K6" s="143">
        <f t="shared" si="1"/>
        <v>27.5</v>
      </c>
      <c r="L6" s="1"/>
      <c r="M6" s="1"/>
    </row>
    <row r="7" spans="1:13" ht="12.75">
      <c r="A7" s="107">
        <f t="shared" si="2"/>
        <v>4</v>
      </c>
      <c r="B7" s="138">
        <v>40475</v>
      </c>
      <c r="C7" s="139" t="str">
        <f>CONCATENATE(IF(ISNA(VLOOKUP($B7,spieler!$A$2:$F$100,2,FALSE)),"falsche Nummer",VLOOKUP($B7,spieler!$A$2:$F$100,2,FALSE)),",",IF(ISNA(VLOOKUP($B7,spieler!$A$2:$F$100,3,FALSE)),"???",VLOOKUP($B7,spieler!$A$2:$F$100,3,FALSE)))</f>
        <v>Lindner,Bernhard</v>
      </c>
      <c r="D7" s="107" t="str">
        <f>IF(ISNA(VLOOKUP($B7,spieler!$A$2:$F$100,6,FALSE)),"???",VLOOKUP($B7,spieler!$A$2:$F$100,6,FALSE))</f>
        <v>NMC Ke</v>
      </c>
      <c r="E7" s="107" t="str">
        <f>IF(ISNA(VLOOKUP($B7,spieler!$A$2:$F$100,4,FALSE)),"???",VLOOKUP($B7,spieler!$A$2:$F$100,4,FALSE))</f>
        <v>SM I</v>
      </c>
      <c r="F7" s="140">
        <v>32</v>
      </c>
      <c r="G7" s="141">
        <v>30</v>
      </c>
      <c r="H7" s="140">
        <v>29</v>
      </c>
      <c r="I7" s="141">
        <v>23</v>
      </c>
      <c r="J7" s="142">
        <f t="shared" si="0"/>
        <v>114</v>
      </c>
      <c r="K7" s="143">
        <f t="shared" si="1"/>
        <v>28.5</v>
      </c>
      <c r="L7" s="1"/>
      <c r="M7" s="1"/>
    </row>
    <row r="8" spans="1:13" ht="12.75">
      <c r="A8" s="107">
        <f t="shared" si="2"/>
        <v>5</v>
      </c>
      <c r="B8" s="138">
        <v>31091</v>
      </c>
      <c r="C8" s="139" t="str">
        <f>CONCATENATE(IF(ISNA(VLOOKUP($B8,spieler!$A$2:$F$100,2,FALSE)),"falsche Nummer",VLOOKUP($B8,spieler!$A$2:$F$100,2,FALSE)),",",IF(ISNA(VLOOKUP($B8,spieler!$A$2:$F$100,3,FALSE)),"???",VLOOKUP($B8,spieler!$A$2:$F$100,3,FALSE)))</f>
        <v>Schubert,Christian</v>
      </c>
      <c r="D8" s="107" t="str">
        <f>IF(ISNA(VLOOKUP($B8,spieler!$A$2:$F$100,6,FALSE)),"???",VLOOKUP($B8,spieler!$A$2:$F$100,6,FALSE))</f>
        <v>NMC Ke</v>
      </c>
      <c r="E8" s="107" t="str">
        <f>IF(ISNA(VLOOKUP($B8,spieler!$A$2:$F$100,4,FALSE)),"???",VLOOKUP($B8,spieler!$A$2:$F$100,4,FALSE))</f>
        <v>SM I</v>
      </c>
      <c r="F8" s="140">
        <v>31</v>
      </c>
      <c r="G8" s="141">
        <v>27</v>
      </c>
      <c r="H8" s="140">
        <v>27</v>
      </c>
      <c r="I8" s="141">
        <v>29</v>
      </c>
      <c r="J8" s="142">
        <f t="shared" si="0"/>
        <v>114</v>
      </c>
      <c r="K8" s="143">
        <f t="shared" si="1"/>
        <v>28.5</v>
      </c>
      <c r="L8" s="1"/>
      <c r="M8" s="1"/>
    </row>
    <row r="9" spans="1:13" ht="12.75">
      <c r="A9" s="107">
        <f t="shared" si="2"/>
        <v>6</v>
      </c>
      <c r="B9" s="138">
        <v>6879</v>
      </c>
      <c r="C9" s="139" t="str">
        <f>CONCATENATE(IF(ISNA(VLOOKUP($B9,spieler!$A$2:$F$100,2,FALSE)),"falsche Nummer",VLOOKUP($B9,spieler!$A$2:$F$100,2,FALSE)),",",IF(ISNA(VLOOKUP($B9,spieler!$A$2:$F$100,3,FALSE)),"???",VLOOKUP($B9,spieler!$A$2:$F$100,3,FALSE)))</f>
        <v>Landl,Helmut</v>
      </c>
      <c r="D9" s="107" t="str">
        <f>IF(ISNA(VLOOKUP($B9,spieler!$A$2:$F$100,6,FALSE)),"???",VLOOKUP($B9,spieler!$A$2:$F$100,6,FALSE))</f>
        <v>BSV 88</v>
      </c>
      <c r="E9" s="107" t="str">
        <f>IF(ISNA(VLOOKUP($B9,spieler!$A$2:$F$100,4,FALSE)),"???",VLOOKUP($B9,spieler!$A$2:$F$100,4,FALSE))</f>
        <v>SM II</v>
      </c>
      <c r="F9" s="140">
        <v>30</v>
      </c>
      <c r="G9" s="141">
        <v>28</v>
      </c>
      <c r="H9" s="140">
        <v>28</v>
      </c>
      <c r="I9" s="141">
        <v>29</v>
      </c>
      <c r="J9" s="142">
        <f t="shared" si="0"/>
        <v>115</v>
      </c>
      <c r="K9" s="143">
        <f t="shared" si="1"/>
        <v>28.75</v>
      </c>
      <c r="L9" s="1"/>
      <c r="M9" s="1"/>
    </row>
    <row r="10" spans="1:13" ht="12.75">
      <c r="A10" s="107">
        <f t="shared" si="2"/>
        <v>7</v>
      </c>
      <c r="B10" s="138">
        <v>463</v>
      </c>
      <c r="C10" s="139" t="str">
        <f>CONCATENATE(IF(ISNA(VLOOKUP($B10,spieler!$A$2:$F$100,2,FALSE)),"falsche Nummer",VLOOKUP($B10,spieler!$A$2:$F$100,2,FALSE)),",",IF(ISNA(VLOOKUP($B10,spieler!$A$2:$F$100,3,FALSE)),"???",VLOOKUP($B10,spieler!$A$2:$F$100,3,FALSE)))</f>
        <v>Grimme,Uwe</v>
      </c>
      <c r="D10" s="107" t="str">
        <f>IF(ISNA(VLOOKUP($B10,spieler!$A$2:$F$100,6,FALSE)),"???",VLOOKUP($B10,spieler!$A$2:$F$100,6,FALSE))</f>
        <v>NMC Ke</v>
      </c>
      <c r="E10" s="107" t="str">
        <f>IF(ISNA(VLOOKUP($B10,spieler!$A$2:$F$100,4,FALSE)),"???",VLOOKUP($B10,spieler!$A$2:$F$100,4,FALSE))</f>
        <v>SM I</v>
      </c>
      <c r="F10" s="140">
        <v>26</v>
      </c>
      <c r="G10" s="141">
        <v>32</v>
      </c>
      <c r="H10" s="140">
        <v>28</v>
      </c>
      <c r="I10" s="141">
        <v>30</v>
      </c>
      <c r="J10" s="142">
        <f t="shared" si="0"/>
        <v>116</v>
      </c>
      <c r="K10" s="143">
        <f t="shared" si="1"/>
        <v>29</v>
      </c>
      <c r="L10" s="57"/>
      <c r="M10" s="1"/>
    </row>
    <row r="11" spans="1:13" ht="12.75">
      <c r="A11" s="107">
        <f t="shared" si="2"/>
        <v>8</v>
      </c>
      <c r="B11" s="173">
        <v>30655</v>
      </c>
      <c r="C11" s="139" t="str">
        <f>CONCATENATE(IF(ISNA(VLOOKUP($B11,spieler!$A$2:$F$100,2,FALSE)),"falsche Nummer",VLOOKUP($B11,spieler!$A$2:$F$100,2,FALSE)),",",IF(ISNA(VLOOKUP($B11,spieler!$A$2:$F$100,3,FALSE)),"???",VLOOKUP($B11,spieler!$A$2:$F$100,3,FALSE)))</f>
        <v>Heublein,Silvia</v>
      </c>
      <c r="D11" s="173" t="str">
        <f>IF(ISNA(VLOOKUP($B11,spieler!$A$2:$F$100,6,FALSE)),"???",VLOOKUP($B11,spieler!$A$2:$F$100,6,FALSE))</f>
        <v>OMSK</v>
      </c>
      <c r="E11" s="173" t="str">
        <f>IF(ISNA(VLOOKUP($B11,spieler!$A$2:$F$100,4,FALSE)),"???",VLOOKUP($B11,spieler!$A$2:$F$100,4,FALSE))</f>
        <v>SW I</v>
      </c>
      <c r="F11" s="140">
        <v>30</v>
      </c>
      <c r="G11" s="141">
        <v>30</v>
      </c>
      <c r="H11" s="140">
        <v>30</v>
      </c>
      <c r="I11" s="141">
        <v>28</v>
      </c>
      <c r="J11" s="142">
        <f t="shared" si="0"/>
        <v>118</v>
      </c>
      <c r="K11" s="143">
        <f t="shared" si="1"/>
        <v>29.5</v>
      </c>
      <c r="L11" s="1"/>
      <c r="M11" s="1"/>
    </row>
    <row r="12" spans="1:14" ht="12.75">
      <c r="A12" s="107">
        <f t="shared" si="2"/>
        <v>9</v>
      </c>
      <c r="B12" s="173">
        <v>40366</v>
      </c>
      <c r="C12" s="139" t="str">
        <f>CONCATENATE(IF(ISNA(VLOOKUP($B12,spieler!$A$2:$F$100,2,FALSE)),"falsche Nummer",VLOOKUP($B12,spieler!$A$2:$F$100,2,FALSE)),",",IF(ISNA(VLOOKUP($B12,spieler!$A$2:$F$100,3,FALSE)),"???",VLOOKUP($B12,spieler!$A$2:$F$100,3,FALSE)))</f>
        <v>Perlich,Klaus</v>
      </c>
      <c r="D12" s="173" t="str">
        <f>IF(ISNA(VLOOKUP($B12,spieler!$A$2:$F$100,6,FALSE)),"???",VLOOKUP($B12,spieler!$A$2:$F$100,6,FALSE))</f>
        <v>OMGC</v>
      </c>
      <c r="E12" s="173" t="str">
        <f>IF(ISNA(VLOOKUP($B12,spieler!$A$2:$F$100,4,FALSE)),"???",VLOOKUP($B12,spieler!$A$2:$F$100,4,FALSE))</f>
        <v>SM I</v>
      </c>
      <c r="F12" s="140">
        <v>32</v>
      </c>
      <c r="G12" s="141">
        <v>28</v>
      </c>
      <c r="H12" s="140">
        <v>30</v>
      </c>
      <c r="I12" s="141">
        <v>30</v>
      </c>
      <c r="J12" s="142">
        <f t="shared" si="0"/>
        <v>120</v>
      </c>
      <c r="K12" s="143">
        <f t="shared" si="1"/>
        <v>30</v>
      </c>
      <c r="L12" s="1"/>
      <c r="M12" s="1"/>
      <c r="N12" t="s">
        <v>35</v>
      </c>
    </row>
    <row r="13" spans="1:13" ht="12.75">
      <c r="A13" s="107">
        <f t="shared" si="2"/>
        <v>10</v>
      </c>
      <c r="B13" s="138">
        <v>6367</v>
      </c>
      <c r="C13" s="139" t="str">
        <f>CONCATENATE(IF(ISNA(VLOOKUP($B13,spieler!$A$2:$F$100,2,FALSE)),"falsche Nummer",VLOOKUP($B13,spieler!$A$2:$F$100,2,FALSE)),",",IF(ISNA(VLOOKUP($B13,spieler!$A$2:$F$100,3,FALSE)),"???",VLOOKUP($B13,spieler!$A$2:$F$100,3,FALSE)))</f>
        <v>Heyder,Angelika</v>
      </c>
      <c r="D13" s="107" t="str">
        <f>IF(ISNA(VLOOKUP($B13,spieler!$A$2:$F$100,6,FALSE)),"???",VLOOKUP($B13,spieler!$A$2:$F$100,6,FALSE))</f>
        <v>MURN</v>
      </c>
      <c r="E13" s="107" t="str">
        <f>IF(ISNA(VLOOKUP($B13,spieler!$A$2:$F$100,4,FALSE)),"???",VLOOKUP($B13,spieler!$A$2:$F$100,4,FALSE))</f>
        <v>SW II</v>
      </c>
      <c r="F13" s="140">
        <v>30</v>
      </c>
      <c r="G13" s="141">
        <v>31</v>
      </c>
      <c r="H13" s="140">
        <v>27</v>
      </c>
      <c r="I13" s="141">
        <v>33</v>
      </c>
      <c r="J13" s="142">
        <f t="shared" si="0"/>
        <v>121</v>
      </c>
      <c r="K13" s="143">
        <f t="shared" si="1"/>
        <v>30.25</v>
      </c>
      <c r="L13" s="1"/>
      <c r="M13" s="1"/>
    </row>
    <row r="14" spans="1:13" ht="12.75">
      <c r="A14" s="107">
        <f t="shared" si="2"/>
        <v>11</v>
      </c>
      <c r="B14" s="173">
        <v>26955</v>
      </c>
      <c r="C14" s="139" t="str">
        <f>CONCATENATE(IF(ISNA(VLOOKUP($B14,spieler!$A$2:$F$100,2,FALSE)),"falsche Nummer",VLOOKUP($B14,spieler!$A$2:$F$100,2,FALSE)),",",IF(ISNA(VLOOKUP($B14,spieler!$A$2:$F$100,3,FALSE)),"???",VLOOKUP($B14,spieler!$A$2:$F$100,3,FALSE)))</f>
        <v>Weinberger,Reiner</v>
      </c>
      <c r="D14" s="173" t="str">
        <f>IF(ISNA(VLOOKUP($B14,spieler!$A$2:$F$100,6,FALSE)),"???",VLOOKUP($B14,spieler!$A$2:$F$100,6,FALSE))</f>
        <v>NEUTR</v>
      </c>
      <c r="E14" s="173" t="str">
        <f>IF(ISNA(VLOOKUP($B14,spieler!$A$2:$F$100,4,FALSE)),"???",VLOOKUP($B14,spieler!$A$2:$F$100,4,FALSE))</f>
        <v>SM I</v>
      </c>
      <c r="F14" s="140">
        <v>34</v>
      </c>
      <c r="G14" s="141">
        <v>28</v>
      </c>
      <c r="H14" s="140">
        <v>26</v>
      </c>
      <c r="I14" s="141">
        <v>33</v>
      </c>
      <c r="J14" s="142">
        <f t="shared" si="0"/>
        <v>121</v>
      </c>
      <c r="K14" s="143">
        <f t="shared" si="1"/>
        <v>30.25</v>
      </c>
      <c r="L14" s="1"/>
      <c r="M14" s="1"/>
    </row>
    <row r="15" spans="1:13" ht="12.75">
      <c r="A15" s="107">
        <f t="shared" si="2"/>
        <v>12</v>
      </c>
      <c r="B15" s="173">
        <v>35081</v>
      </c>
      <c r="C15" s="139" t="str">
        <f>CONCATENATE(IF(ISNA(VLOOKUP($B15,spieler!$A$2:$F$100,2,FALSE)),"falsche Nummer",VLOOKUP($B15,spieler!$A$2:$F$100,2,FALSE)),",",IF(ISNA(VLOOKUP($B15,spieler!$A$2:$F$100,3,FALSE)),"???",VLOOKUP($B15,spieler!$A$2:$F$100,3,FALSE)))</f>
        <v>Springer,Wilfried</v>
      </c>
      <c r="D15" s="173" t="str">
        <f>IF(ISNA(VLOOKUP($B15,spieler!$A$2:$F$100,6,FALSE)),"???",VLOOKUP($B15,spieler!$A$2:$F$100,6,FALSE))</f>
        <v>OMGC</v>
      </c>
      <c r="E15" s="173" t="str">
        <f>IF(ISNA(VLOOKUP($B15,spieler!$A$2:$F$100,4,FALSE)),"???",VLOOKUP($B15,spieler!$A$2:$F$100,4,FALSE))</f>
        <v>SM II</v>
      </c>
      <c r="F15" s="140">
        <v>30</v>
      </c>
      <c r="G15" s="141">
        <v>30</v>
      </c>
      <c r="H15" s="140">
        <v>30</v>
      </c>
      <c r="I15" s="141">
        <v>31</v>
      </c>
      <c r="J15" s="142">
        <f t="shared" si="0"/>
        <v>121</v>
      </c>
      <c r="K15" s="143">
        <f t="shared" si="1"/>
        <v>30.25</v>
      </c>
      <c r="L15" s="1"/>
      <c r="M15" s="1"/>
    </row>
    <row r="16" spans="1:13" ht="12.75">
      <c r="A16" s="107">
        <f t="shared" si="2"/>
        <v>13</v>
      </c>
      <c r="B16" s="173">
        <v>40364</v>
      </c>
      <c r="C16" s="139" t="str">
        <f>CONCATENATE(IF(ISNA(VLOOKUP($B16,spieler!$A$2:$F$100,2,FALSE)),"falsche Nummer",VLOOKUP($B16,spieler!$A$2:$F$100,2,FALSE)),",",IF(ISNA(VLOOKUP($B16,spieler!$A$2:$F$100,3,FALSE)),"???",VLOOKUP($B16,spieler!$A$2:$F$100,3,FALSE)))</f>
        <v>Eisenberger,Peter</v>
      </c>
      <c r="D16" s="173" t="str">
        <f>IF(ISNA(VLOOKUP($B16,spieler!$A$2:$F$100,6,FALSE)),"???",VLOOKUP($B16,spieler!$A$2:$F$100,6,FALSE))</f>
        <v>OMGC</v>
      </c>
      <c r="E16" s="173" t="str">
        <f>IF(ISNA(VLOOKUP($B16,spieler!$A$2:$F$100,4,FALSE)),"???",VLOOKUP($B16,spieler!$A$2:$F$100,4,FALSE))</f>
        <v>SM I</v>
      </c>
      <c r="F16" s="140">
        <v>29</v>
      </c>
      <c r="G16" s="141">
        <v>28</v>
      </c>
      <c r="H16" s="140">
        <v>34</v>
      </c>
      <c r="I16" s="141">
        <v>30</v>
      </c>
      <c r="J16" s="142">
        <f t="shared" si="0"/>
        <v>121</v>
      </c>
      <c r="K16" s="143">
        <f t="shared" si="1"/>
        <v>30.25</v>
      </c>
      <c r="L16" s="1"/>
      <c r="M16" s="1"/>
    </row>
    <row r="17" spans="1:13" ht="12.75">
      <c r="A17" s="107">
        <f t="shared" si="2"/>
        <v>14</v>
      </c>
      <c r="B17" s="138">
        <v>341</v>
      </c>
      <c r="C17" s="139" t="str">
        <f>CONCATENATE(IF(ISNA(VLOOKUP($B17,spieler!$A$2:$F$100,2,FALSE)),"falsche Nummer",VLOOKUP($B17,spieler!$A$2:$F$100,2,FALSE)),",",IF(ISNA(VLOOKUP($B17,spieler!$A$2:$F$100,3,FALSE)),"???",VLOOKUP($B17,spieler!$A$2:$F$100,3,FALSE)))</f>
        <v>Lohbrandt,Hajo</v>
      </c>
      <c r="D17" s="107" t="str">
        <f>IF(ISNA(VLOOKUP($B17,spieler!$A$2:$F$100,6,FALSE)),"???",VLOOKUP($B17,spieler!$A$2:$F$100,6,FALSE))</f>
        <v>MURN</v>
      </c>
      <c r="E17" s="107" t="str">
        <f>IF(ISNA(VLOOKUP($B17,spieler!$A$2:$F$100,4,FALSE)),"???",VLOOKUP($B17,spieler!$A$2:$F$100,4,FALSE))</f>
        <v>SM I</v>
      </c>
      <c r="F17" s="140">
        <v>30</v>
      </c>
      <c r="G17" s="141">
        <v>30</v>
      </c>
      <c r="H17" s="140">
        <v>30</v>
      </c>
      <c r="I17" s="141">
        <v>32</v>
      </c>
      <c r="J17" s="142">
        <f t="shared" si="0"/>
        <v>122</v>
      </c>
      <c r="K17" s="143">
        <f t="shared" si="1"/>
        <v>30.5</v>
      </c>
      <c r="L17" s="1"/>
      <c r="M17" s="1"/>
    </row>
    <row r="18" spans="1:13" ht="12.75">
      <c r="A18" s="107">
        <f t="shared" si="2"/>
        <v>15</v>
      </c>
      <c r="B18" s="138">
        <v>28168</v>
      </c>
      <c r="C18" s="139" t="str">
        <f>CONCATENATE(IF(ISNA(VLOOKUP($B18,spieler!$A$2:$F$100,2,FALSE)),"falsche Nummer",VLOOKUP($B18,spieler!$A$2:$F$100,2,FALSE)),",",IF(ISNA(VLOOKUP($B18,spieler!$A$2:$F$100,3,FALSE)),"???",VLOOKUP($B18,spieler!$A$2:$F$100,3,FALSE)))</f>
        <v>Frank,Petra</v>
      </c>
      <c r="D18" s="107" t="str">
        <f>IF(ISNA(VLOOKUP($B18,spieler!$A$2:$F$100,6,FALSE)),"???",VLOOKUP($B18,spieler!$A$2:$F$100,6,FALSE))</f>
        <v>BSV 87</v>
      </c>
      <c r="E18" s="107" t="str">
        <f>IF(ISNA(VLOOKUP($B18,spieler!$A$2:$F$100,4,FALSE)),"???",VLOOKUP($B18,spieler!$A$2:$F$100,4,FALSE))</f>
        <v>SW I</v>
      </c>
      <c r="F18" s="140">
        <v>29</v>
      </c>
      <c r="G18" s="141">
        <v>29</v>
      </c>
      <c r="H18" s="140">
        <v>32</v>
      </c>
      <c r="I18" s="141">
        <v>32</v>
      </c>
      <c r="J18" s="142">
        <f t="shared" si="0"/>
        <v>122</v>
      </c>
      <c r="K18" s="143">
        <f t="shared" si="1"/>
        <v>30.5</v>
      </c>
      <c r="L18" s="1"/>
      <c r="M18" s="1"/>
    </row>
    <row r="19" spans="1:13" ht="12.75">
      <c r="A19" s="107">
        <f t="shared" si="2"/>
        <v>16</v>
      </c>
      <c r="B19" s="138">
        <v>42335</v>
      </c>
      <c r="C19" s="139" t="str">
        <f>CONCATENATE(IF(ISNA(VLOOKUP($B19,spieler!$A$2:$F$100,2,FALSE)),"falsche Nummer",VLOOKUP($B19,spieler!$A$2:$F$100,2,FALSE)),",",IF(ISNA(VLOOKUP($B19,spieler!$A$2:$F$100,3,FALSE)),"???",VLOOKUP($B19,spieler!$A$2:$F$100,3,FALSE)))</f>
        <v>Horbas,Alexander</v>
      </c>
      <c r="D19" s="107" t="str">
        <f>IF(ISNA(VLOOKUP($B19,spieler!$A$2:$F$100,6,FALSE)),"???",VLOOKUP($B19,spieler!$A$2:$F$100,6,FALSE))</f>
        <v>INGOL</v>
      </c>
      <c r="E19" s="107" t="str">
        <f>IF(ISNA(VLOOKUP($B19,spieler!$A$2:$F$100,4,FALSE)),"???",VLOOKUP($B19,spieler!$A$2:$F$100,4,FALSE))</f>
        <v>SM I</v>
      </c>
      <c r="F19" s="140">
        <v>32</v>
      </c>
      <c r="G19" s="141">
        <v>28</v>
      </c>
      <c r="H19" s="140">
        <v>30</v>
      </c>
      <c r="I19" s="141">
        <v>32</v>
      </c>
      <c r="J19" s="142">
        <f t="shared" si="0"/>
        <v>122</v>
      </c>
      <c r="K19" s="143">
        <f t="shared" si="1"/>
        <v>30.5</v>
      </c>
      <c r="L19" s="1"/>
      <c r="M19" s="1"/>
    </row>
    <row r="20" spans="1:13" ht="12.75">
      <c r="A20" s="107">
        <f t="shared" si="2"/>
        <v>17</v>
      </c>
      <c r="B20" s="138">
        <v>42343</v>
      </c>
      <c r="C20" s="139" t="str">
        <f>CONCATENATE(IF(ISNA(VLOOKUP($B20,spieler!$A$2:$F$100,2,FALSE)),"falsche Nummer",VLOOKUP($B20,spieler!$A$2:$F$100,2,FALSE)),",",IF(ISNA(VLOOKUP($B20,spieler!$A$2:$F$100,3,FALSE)),"???",VLOOKUP($B20,spieler!$A$2:$F$100,3,FALSE)))</f>
        <v>Rauch,Josef</v>
      </c>
      <c r="D20" s="107" t="str">
        <f>IF(ISNA(VLOOKUP($B20,spieler!$A$2:$F$100,6,FALSE)),"???",VLOOKUP($B20,spieler!$A$2:$F$100,6,FALSE))</f>
        <v>INGOL</v>
      </c>
      <c r="E20" s="107" t="str">
        <f>IF(ISNA(VLOOKUP($B20,spieler!$A$2:$F$100,4,FALSE)),"???",VLOOKUP($B20,spieler!$A$2:$F$100,4,FALSE))</f>
        <v>SM I</v>
      </c>
      <c r="F20" s="140">
        <v>31</v>
      </c>
      <c r="G20" s="141">
        <v>31</v>
      </c>
      <c r="H20" s="140">
        <v>33</v>
      </c>
      <c r="I20" s="141">
        <v>27</v>
      </c>
      <c r="J20" s="142">
        <f t="shared" si="0"/>
        <v>122</v>
      </c>
      <c r="K20" s="143">
        <f t="shared" si="1"/>
        <v>30.5</v>
      </c>
      <c r="L20" s="1"/>
      <c r="M20" s="1"/>
    </row>
    <row r="21" spans="1:13" ht="12.75">
      <c r="A21" s="107">
        <f t="shared" si="2"/>
        <v>18</v>
      </c>
      <c r="B21" s="138">
        <v>29721</v>
      </c>
      <c r="C21" s="139" t="str">
        <f>CONCATENATE(IF(ISNA(VLOOKUP($B21,spieler!$A$2:$F$100,2,FALSE)),"falsche Nummer",VLOOKUP($B21,spieler!$A$2:$F$100,2,FALSE)),",",IF(ISNA(VLOOKUP($B21,spieler!$A$2:$F$100,3,FALSE)),"???",VLOOKUP($B21,spieler!$A$2:$F$100,3,FALSE)))</f>
        <v>Schlieker,Rainer</v>
      </c>
      <c r="D21" s="107" t="str">
        <f>IF(ISNA(VLOOKUP($B21,spieler!$A$2:$F$100,6,FALSE)),"???",VLOOKUP($B21,spieler!$A$2:$F$100,6,FALSE))</f>
        <v>MURN</v>
      </c>
      <c r="E21" s="107" t="str">
        <f>IF(ISNA(VLOOKUP($B21,spieler!$A$2:$F$100,4,FALSE)),"???",VLOOKUP($B21,spieler!$A$2:$F$100,4,FALSE))</f>
        <v>SM I</v>
      </c>
      <c r="F21" s="140">
        <v>36</v>
      </c>
      <c r="G21" s="141">
        <v>28</v>
      </c>
      <c r="H21" s="140">
        <v>30</v>
      </c>
      <c r="I21" s="141">
        <v>29</v>
      </c>
      <c r="J21" s="142">
        <f t="shared" si="0"/>
        <v>123</v>
      </c>
      <c r="K21" s="143">
        <f t="shared" si="1"/>
        <v>30.75</v>
      </c>
      <c r="L21" s="1"/>
      <c r="M21" s="1"/>
    </row>
    <row r="22" spans="1:13" ht="12.75">
      <c r="A22" s="107">
        <f t="shared" si="2"/>
        <v>19</v>
      </c>
      <c r="B22" s="173">
        <v>29299</v>
      </c>
      <c r="C22" s="139" t="str">
        <f>CONCATENATE(IF(ISNA(VLOOKUP($B22,spieler!$A$2:$F$100,2,FALSE)),"falsche Nummer",VLOOKUP($B22,spieler!$A$2:$F$100,2,FALSE)),",",IF(ISNA(VLOOKUP($B22,spieler!$A$2:$F$100,3,FALSE)),"???",VLOOKUP($B22,spieler!$A$2:$F$100,3,FALSE)))</f>
        <v>Löbel,Heinz</v>
      </c>
      <c r="D22" s="173" t="str">
        <f>IF(ISNA(VLOOKUP($B22,spieler!$A$2:$F$100,6,FALSE)),"???",VLOOKUP($B22,spieler!$A$2:$F$100,6,FALSE))</f>
        <v>OMGC</v>
      </c>
      <c r="E22" s="173" t="str">
        <f>IF(ISNA(VLOOKUP($B22,spieler!$A$2:$F$100,4,FALSE)),"???",VLOOKUP($B22,spieler!$A$2:$F$100,4,FALSE))</f>
        <v>SM I</v>
      </c>
      <c r="F22" s="140">
        <v>30</v>
      </c>
      <c r="G22" s="141">
        <v>31</v>
      </c>
      <c r="H22" s="140">
        <v>28</v>
      </c>
      <c r="I22" s="141">
        <v>34</v>
      </c>
      <c r="J22" s="142">
        <f t="shared" si="0"/>
        <v>123</v>
      </c>
      <c r="K22" s="143">
        <f t="shared" si="1"/>
        <v>30.75</v>
      </c>
      <c r="L22" s="1"/>
      <c r="M22" s="1"/>
    </row>
    <row r="23" spans="1:13" ht="12.75">
      <c r="A23" s="107">
        <f t="shared" si="2"/>
        <v>20</v>
      </c>
      <c r="B23" s="138">
        <v>49424</v>
      </c>
      <c r="C23" s="139" t="str">
        <f>CONCATENATE(IF(ISNA(VLOOKUP($B23,spieler!$A$2:$F$100,2,FALSE)),"falsche Nummer",VLOOKUP($B23,spieler!$A$2:$F$100,2,FALSE)),",",IF(ISNA(VLOOKUP($B23,spieler!$A$2:$F$100,3,FALSE)),"???",VLOOKUP($B23,spieler!$A$2:$F$100,3,FALSE)))</f>
        <v>Schrettl,Thomas</v>
      </c>
      <c r="D23" s="107" t="str">
        <f>IF(ISNA(VLOOKUP($B23,spieler!$A$2:$F$100,6,FALSE)),"???",VLOOKUP($B23,spieler!$A$2:$F$100,6,FALSE))</f>
        <v>NEUTR</v>
      </c>
      <c r="E23" s="107" t="str">
        <f>IF(ISNA(VLOOKUP($B23,spieler!$A$2:$F$100,4,FALSE)),"???",VLOOKUP($B23,spieler!$A$2:$F$100,4,FALSE))</f>
        <v>SM I</v>
      </c>
      <c r="F23" s="140">
        <v>34</v>
      </c>
      <c r="G23" s="141">
        <v>28</v>
      </c>
      <c r="H23" s="140">
        <v>30</v>
      </c>
      <c r="I23" s="141">
        <v>32</v>
      </c>
      <c r="J23" s="142">
        <f t="shared" si="0"/>
        <v>124</v>
      </c>
      <c r="K23" s="143">
        <f t="shared" si="1"/>
        <v>31</v>
      </c>
      <c r="L23" s="1"/>
      <c r="M23" s="1"/>
    </row>
    <row r="24" spans="1:13" ht="12.75">
      <c r="A24" s="107">
        <f t="shared" si="2"/>
        <v>21</v>
      </c>
      <c r="B24" s="138">
        <v>42555</v>
      </c>
      <c r="C24" s="139" t="str">
        <f>CONCATENATE(IF(ISNA(VLOOKUP($B24,spieler!$A$2:$F$100,2,FALSE)),"falsche Nummer",VLOOKUP($B24,spieler!$A$2:$F$100,2,FALSE)),",",IF(ISNA(VLOOKUP($B24,spieler!$A$2:$F$100,3,FALSE)),"???",VLOOKUP($B24,spieler!$A$2:$F$100,3,FALSE)))</f>
        <v>Haller,Markus</v>
      </c>
      <c r="D24" s="107" t="str">
        <f>IF(ISNA(VLOOKUP($B24,spieler!$A$2:$F$100,6,FALSE)),"???",VLOOKUP($B24,spieler!$A$2:$F$100,6,FALSE))</f>
        <v>NMC Ke</v>
      </c>
      <c r="E24" s="107" t="str">
        <f>IF(ISNA(VLOOKUP($B24,spieler!$A$2:$F$100,4,FALSE)),"???",VLOOKUP($B24,spieler!$A$2:$F$100,4,FALSE))</f>
        <v>SM I</v>
      </c>
      <c r="F24" s="140">
        <v>36</v>
      </c>
      <c r="G24" s="141">
        <v>33</v>
      </c>
      <c r="H24" s="140">
        <v>28</v>
      </c>
      <c r="I24" s="141">
        <v>28</v>
      </c>
      <c r="J24" s="142">
        <f t="shared" si="0"/>
        <v>125</v>
      </c>
      <c r="K24" s="143">
        <f t="shared" si="1"/>
        <v>31.25</v>
      </c>
      <c r="L24" s="1"/>
      <c r="M24" s="1"/>
    </row>
    <row r="25" spans="1:13" ht="12.75">
      <c r="A25" s="107">
        <f t="shared" si="2"/>
        <v>22</v>
      </c>
      <c r="B25" s="171">
        <v>46406</v>
      </c>
      <c r="C25" s="139" t="str">
        <f>CONCATENATE(IF(ISNA(VLOOKUP($B25,spieler!$A$2:$F$100,2,FALSE)),"falsche Nummer",VLOOKUP($B25,spieler!$A$2:$F$100,2,FALSE)),",",IF(ISNA(VLOOKUP($B25,spieler!$A$2:$F$100,3,FALSE)),"???",VLOOKUP($B25,spieler!$A$2:$F$100,3,FALSE)))</f>
        <v>Egger,Hans-Jürgen</v>
      </c>
      <c r="D25" s="173" t="str">
        <f>IF(ISNA(VLOOKUP($B25,spieler!$A$2:$F$100,6,FALSE)),"???",VLOOKUP($B25,spieler!$A$2:$F$100,6,FALSE))</f>
        <v>NEUTR</v>
      </c>
      <c r="E25" s="173" t="str">
        <f>IF(ISNA(VLOOKUP($B25,spieler!$A$2:$F$100,4,FALSE)),"???",VLOOKUP($B25,spieler!$A$2:$F$100,4,FALSE))</f>
        <v>SM I</v>
      </c>
      <c r="F25" s="140">
        <v>34</v>
      </c>
      <c r="G25" s="141">
        <v>28</v>
      </c>
      <c r="H25" s="140">
        <v>31</v>
      </c>
      <c r="I25" s="141">
        <v>32</v>
      </c>
      <c r="J25" s="142">
        <f t="shared" si="0"/>
        <v>125</v>
      </c>
      <c r="K25" s="143">
        <f t="shared" si="1"/>
        <v>31.25</v>
      </c>
      <c r="L25" s="1"/>
      <c r="M25" s="1"/>
    </row>
    <row r="26" spans="1:13" ht="12.75">
      <c r="A26" s="107">
        <f t="shared" si="2"/>
        <v>23</v>
      </c>
      <c r="B26" s="173">
        <v>29768</v>
      </c>
      <c r="C26" s="139" t="str">
        <f>CONCATENATE(IF(ISNA(VLOOKUP($B26,spieler!$A$2:$F$100,2,FALSE)),"falsche Nummer",VLOOKUP($B26,spieler!$A$2:$F$100,2,FALSE)),",",IF(ISNA(VLOOKUP($B26,spieler!$A$2:$F$100,3,FALSE)),"???",VLOOKUP($B26,spieler!$A$2:$F$100,3,FALSE)))</f>
        <v>Wamboldt,Christiane</v>
      </c>
      <c r="D26" s="173" t="str">
        <f>IF(ISNA(VLOOKUP($B26,spieler!$A$2:$F$100,6,FALSE)),"???",VLOOKUP($B26,spieler!$A$2:$F$100,6,FALSE))</f>
        <v>OMSK</v>
      </c>
      <c r="E26" s="173" t="str">
        <f>IF(ISNA(VLOOKUP($B26,spieler!$A$2:$F$100,4,FALSE)),"???",VLOOKUP($B26,spieler!$A$2:$F$100,4,FALSE))</f>
        <v>SW I</v>
      </c>
      <c r="F26" s="140">
        <v>29</v>
      </c>
      <c r="G26" s="141">
        <v>32</v>
      </c>
      <c r="H26" s="140">
        <v>32</v>
      </c>
      <c r="I26" s="141">
        <v>32</v>
      </c>
      <c r="J26" s="142">
        <f t="shared" si="0"/>
        <v>125</v>
      </c>
      <c r="K26" s="143">
        <f t="shared" si="1"/>
        <v>31.25</v>
      </c>
      <c r="L26" s="1"/>
      <c r="M26" s="1"/>
    </row>
    <row r="27" spans="1:13" ht="12.75">
      <c r="A27" s="107">
        <f t="shared" si="2"/>
        <v>24</v>
      </c>
      <c r="B27" s="173">
        <v>28389</v>
      </c>
      <c r="C27" s="139" t="str">
        <f>CONCATENATE(IF(ISNA(VLOOKUP($B27,spieler!$A$2:$F$110,2,FALSE)),"falsche Nummer",VLOOKUP($B27,spieler!$A$2:$F$110,2,FALSE)),",",IF(ISNA(VLOOKUP($B27,spieler!$A$2:$F$110,3,FALSE)),"???",VLOOKUP($B27,spieler!$A$2:$F$110,3,FALSE)))</f>
        <v>Grabrucker,Manfred</v>
      </c>
      <c r="D27" s="173" t="str">
        <f>IF(ISNA(VLOOKUP($B27,spieler!$A$2:$F$100,6,FALSE)),"???",VLOOKUP($B27,spieler!$A$2:$F$100,6,FALSE))</f>
        <v>OMGC</v>
      </c>
      <c r="E27" s="173" t="str">
        <f>IF(ISNA(VLOOKUP($B27,spieler!$A$2:$F$100,4,FALSE)),"???",VLOOKUP($B27,spieler!$A$2:$F$100,4,FALSE))</f>
        <v>SM I</v>
      </c>
      <c r="F27" s="140">
        <v>31</v>
      </c>
      <c r="G27" s="141">
        <v>28</v>
      </c>
      <c r="H27" s="140">
        <v>35</v>
      </c>
      <c r="I27" s="141">
        <v>32</v>
      </c>
      <c r="J27" s="142">
        <f t="shared" si="0"/>
        <v>126</v>
      </c>
      <c r="K27" s="143">
        <f t="shared" si="1"/>
        <v>31.5</v>
      </c>
      <c r="L27" s="1"/>
      <c r="M27" s="1"/>
    </row>
    <row r="28" spans="1:11" ht="12.75">
      <c r="A28" s="107">
        <f t="shared" si="2"/>
        <v>25</v>
      </c>
      <c r="B28" s="138">
        <v>29277</v>
      </c>
      <c r="C28" s="139" t="str">
        <f>CONCATENATE(IF(ISNA(VLOOKUP($B28,spieler!$A$2:$F$100,2,FALSE)),"falsche Nummer",VLOOKUP($B28,spieler!$A$2:$F$100,2,FALSE)),",",IF(ISNA(VLOOKUP($B28,spieler!$A$2:$F$100,3,FALSE)),"???",VLOOKUP($B28,spieler!$A$2:$F$100,3,FALSE)))</f>
        <v>Hoyer,Volker</v>
      </c>
      <c r="D28" s="107" t="str">
        <f>IF(ISNA(VLOOKUP($B28,spieler!$A$2:$F$100,6,FALSE)),"???",VLOOKUP($B28,spieler!$A$2:$F$100,6,FALSE))</f>
        <v>INGOL</v>
      </c>
      <c r="E28" s="107" t="str">
        <f>IF(ISNA(VLOOKUP($B28,spieler!$A$2:$F$100,4,FALSE)),"???",VLOOKUP($B28,spieler!$A$2:$F$100,4,FALSE))</f>
        <v>SM I</v>
      </c>
      <c r="F28" s="140">
        <v>32</v>
      </c>
      <c r="G28" s="141">
        <v>32</v>
      </c>
      <c r="H28" s="140">
        <v>33</v>
      </c>
      <c r="I28" s="141">
        <v>30</v>
      </c>
      <c r="J28" s="142">
        <f t="shared" si="0"/>
        <v>127</v>
      </c>
      <c r="K28" s="143">
        <f t="shared" si="1"/>
        <v>31.75</v>
      </c>
    </row>
    <row r="29" spans="1:11" ht="12.75">
      <c r="A29" s="107">
        <f t="shared" si="2"/>
        <v>26</v>
      </c>
      <c r="B29" s="138">
        <v>40845</v>
      </c>
      <c r="C29" s="139" t="str">
        <f>CONCATENATE(IF(ISNA(VLOOKUP($B29,spieler!$A$2:$F$100,2,FALSE)),"falsche Nummer",VLOOKUP($B29,spieler!$A$2:$F$100,2,FALSE)),",",IF(ISNA(VLOOKUP($B29,spieler!$A$2:$F$100,3,FALSE)),"???",VLOOKUP($B29,spieler!$A$2:$F$100,3,FALSE)))</f>
        <v>Mois,Jakob</v>
      </c>
      <c r="D29" s="107" t="str">
        <f>IF(ISNA(VLOOKUP($B29,spieler!$A$2:$F$100,6,FALSE)),"???",VLOOKUP($B29,spieler!$A$2:$F$100,6,FALSE))</f>
        <v>MURN</v>
      </c>
      <c r="E29" s="107" t="str">
        <f>IF(ISNA(VLOOKUP($B29,spieler!$A$2:$F$100,4,FALSE)),"???",VLOOKUP($B29,spieler!$A$2:$F$100,4,FALSE))</f>
        <v>SM II</v>
      </c>
      <c r="F29" s="140">
        <v>30</v>
      </c>
      <c r="G29" s="141">
        <v>33</v>
      </c>
      <c r="H29" s="140">
        <v>29</v>
      </c>
      <c r="I29" s="141">
        <v>37</v>
      </c>
      <c r="J29" s="142">
        <f t="shared" si="0"/>
        <v>129</v>
      </c>
      <c r="K29" s="143">
        <f t="shared" si="1"/>
        <v>32.25</v>
      </c>
    </row>
    <row r="30" spans="1:11" ht="12.75">
      <c r="A30" s="107">
        <f t="shared" si="2"/>
        <v>27</v>
      </c>
      <c r="B30" s="173">
        <v>36949</v>
      </c>
      <c r="C30" s="139" t="str">
        <f>CONCATENATE(IF(ISNA(VLOOKUP($B30,spieler!$A$2:$F$100,2,FALSE)),"falsche Nummer",VLOOKUP($B30,spieler!$A$2:$F$100,2,FALSE)),",",IF(ISNA(VLOOKUP($B30,spieler!$A$2:$F$100,3,FALSE)),"???",VLOOKUP($B30,spieler!$A$2:$F$100,3,FALSE)))</f>
        <v>Rösner,Roland</v>
      </c>
      <c r="D30" s="173" t="str">
        <f>IF(ISNA(VLOOKUP($B30,spieler!$A$2:$F$100,6,FALSE)),"???",VLOOKUP($B30,spieler!$A$2:$F$100,6,FALSE))</f>
        <v>OMSK</v>
      </c>
      <c r="E30" s="173" t="str">
        <f>IF(ISNA(VLOOKUP($B30,spieler!$A$2:$F$100,4,FALSE)),"???",VLOOKUP($B30,spieler!$A$2:$F$100,4,FALSE))</f>
        <v>SM II</v>
      </c>
      <c r="F30" s="140">
        <v>35</v>
      </c>
      <c r="G30" s="141">
        <v>32</v>
      </c>
      <c r="H30" s="140">
        <v>34</v>
      </c>
      <c r="I30" s="141">
        <v>29</v>
      </c>
      <c r="J30" s="142">
        <f t="shared" si="0"/>
        <v>130</v>
      </c>
      <c r="K30" s="143">
        <f t="shared" si="1"/>
        <v>32.5</v>
      </c>
    </row>
    <row r="31" spans="1:11" ht="12.75">
      <c r="A31" s="107">
        <f t="shared" si="2"/>
        <v>28</v>
      </c>
      <c r="B31" s="138">
        <v>35587</v>
      </c>
      <c r="C31" s="139" t="str">
        <f>CONCATENATE(IF(ISNA(VLOOKUP($B31,spieler!$A$2:$F$100,2,FALSE)),"falsche Nummer",VLOOKUP($B31,spieler!$A$2:$F$100,2,FALSE)),",",IF(ISNA(VLOOKUP($B31,spieler!$A$2:$F$100,3,FALSE)),"???",VLOOKUP($B31,spieler!$A$2:$F$100,3,FALSE)))</f>
        <v>Bader,Elfriede</v>
      </c>
      <c r="D31" s="107" t="str">
        <f>IF(ISNA(VLOOKUP($B31,spieler!$A$2:$F$100,6,FALSE)),"???",VLOOKUP($B31,spieler!$A$2:$F$100,6,FALSE))</f>
        <v>MURN</v>
      </c>
      <c r="E31" s="107" t="str">
        <f>IF(ISNA(VLOOKUP($B31,spieler!$A$2:$F$100,4,FALSE)),"???",VLOOKUP($B31,spieler!$A$2:$F$100,4,FALSE))</f>
        <v>SW I</v>
      </c>
      <c r="F31" s="140">
        <v>38</v>
      </c>
      <c r="G31" s="141">
        <v>31</v>
      </c>
      <c r="H31" s="140">
        <v>32</v>
      </c>
      <c r="I31" s="141">
        <v>30</v>
      </c>
      <c r="J31" s="142">
        <f t="shared" si="0"/>
        <v>131</v>
      </c>
      <c r="K31" s="143">
        <f t="shared" si="1"/>
        <v>32.75</v>
      </c>
    </row>
    <row r="32" spans="1:11" ht="12.75">
      <c r="A32" s="107">
        <f t="shared" si="2"/>
        <v>29</v>
      </c>
      <c r="B32" s="138">
        <v>35588</v>
      </c>
      <c r="C32" s="139" t="str">
        <f>CONCATENATE(IF(ISNA(VLOOKUP($B32,spieler!$A$2:$F$100,2,FALSE)),"falsche Nummer",VLOOKUP($B32,spieler!$A$2:$F$100,2,FALSE)),",",IF(ISNA(VLOOKUP($B32,spieler!$A$2:$F$100,3,FALSE)),"???",VLOOKUP($B32,spieler!$A$2:$F$100,3,FALSE)))</f>
        <v>Bader,Robert</v>
      </c>
      <c r="D32" s="107" t="str">
        <f>IF(ISNA(VLOOKUP($B32,spieler!$A$2:$F$100,6,FALSE)),"???",VLOOKUP($B32,spieler!$A$2:$F$100,6,FALSE))</f>
        <v>MURN</v>
      </c>
      <c r="E32" s="107" t="str">
        <f>IF(ISNA(VLOOKUP($B32,spieler!$A$2:$F$100,4,FALSE)),"???",VLOOKUP($B32,spieler!$A$2:$F$100,4,FALSE))</f>
        <v>SM II</v>
      </c>
      <c r="F32" s="140">
        <v>34</v>
      </c>
      <c r="G32" s="141">
        <v>35</v>
      </c>
      <c r="H32" s="140">
        <v>32</v>
      </c>
      <c r="I32" s="141">
        <v>31</v>
      </c>
      <c r="J32" s="142">
        <f t="shared" si="0"/>
        <v>132</v>
      </c>
      <c r="K32" s="143">
        <f t="shared" si="1"/>
        <v>33</v>
      </c>
    </row>
    <row r="33" spans="1:11" ht="12.75">
      <c r="A33" s="107">
        <f t="shared" si="2"/>
        <v>30</v>
      </c>
      <c r="B33" s="138">
        <v>66313</v>
      </c>
      <c r="C33" s="139" t="str">
        <f>CONCATENATE(IF(ISNA(VLOOKUP($B33,spieler!$A$2:$F$100,2,FALSE)),"falsche Nummer",VLOOKUP($B33,spieler!$A$2:$F$100,2,FALSE)),",",IF(ISNA(VLOOKUP($B33,spieler!$A$2:$F$100,3,FALSE)),"???",VLOOKUP($B33,spieler!$A$2:$F$100,3,FALSE)))</f>
        <v>Wagener,Volker</v>
      </c>
      <c r="D33" s="107" t="str">
        <f>IF(ISNA(VLOOKUP($B33,spieler!$A$2:$F$100,6,FALSE)),"???",VLOOKUP($B33,spieler!$A$2:$F$100,6,FALSE))</f>
        <v>MURN</v>
      </c>
      <c r="E33" s="107" t="str">
        <f>IF(ISNA(VLOOKUP($B33,spieler!$A$2:$F$100,4,FALSE)),"???",VLOOKUP($B33,spieler!$A$2:$F$100,4,FALSE))</f>
        <v>SM I</v>
      </c>
      <c r="F33" s="140">
        <v>34</v>
      </c>
      <c r="G33" s="141">
        <v>33</v>
      </c>
      <c r="H33" s="140">
        <v>33</v>
      </c>
      <c r="I33" s="141">
        <v>32</v>
      </c>
      <c r="J33" s="142">
        <f t="shared" si="0"/>
        <v>132</v>
      </c>
      <c r="K33" s="143">
        <f t="shared" si="1"/>
        <v>33</v>
      </c>
    </row>
    <row r="34" spans="1:11" ht="12.75">
      <c r="A34" s="107">
        <f t="shared" si="2"/>
        <v>31</v>
      </c>
      <c r="B34" s="138">
        <v>37653</v>
      </c>
      <c r="C34" s="139" t="str">
        <f>CONCATENATE(IF(ISNA(VLOOKUP($B34,spieler!$A$2:$F$100,2,FALSE)),"falsche Nummer",VLOOKUP($B34,spieler!$A$2:$F$100,2,FALSE)),",",IF(ISNA(VLOOKUP($B34,spieler!$A$2:$F$100,3,FALSE)),"???",VLOOKUP($B34,spieler!$A$2:$F$100,3,FALSE)))</f>
        <v>Baierl,Andrea</v>
      </c>
      <c r="D34" s="107" t="str">
        <f>IF(ISNA(VLOOKUP($B34,spieler!$A$2:$F$100,6,FALSE)),"???",VLOOKUP($B34,spieler!$A$2:$F$100,6,FALSE))</f>
        <v>INGOL</v>
      </c>
      <c r="E34" s="107" t="str">
        <f>IF(ISNA(VLOOKUP($B34,spieler!$A$2:$F$100,4,FALSE)),"???",VLOOKUP($B34,spieler!$A$2:$F$100,4,FALSE))</f>
        <v>SW I</v>
      </c>
      <c r="F34" s="140">
        <v>37</v>
      </c>
      <c r="G34" s="141">
        <v>31</v>
      </c>
      <c r="H34" s="140">
        <v>33</v>
      </c>
      <c r="I34" s="141">
        <v>34</v>
      </c>
      <c r="J34" s="142">
        <f t="shared" si="0"/>
        <v>135</v>
      </c>
      <c r="K34" s="143">
        <f t="shared" si="1"/>
        <v>33.75</v>
      </c>
    </row>
    <row r="35" spans="1:11" ht="12.75">
      <c r="A35" s="107">
        <f t="shared" si="2"/>
        <v>32</v>
      </c>
      <c r="B35" s="138">
        <v>38090</v>
      </c>
      <c r="C35" s="139" t="str">
        <f>CONCATENATE(IF(ISNA(VLOOKUP($B35,spieler!$A$2:$F$100,2,FALSE)),"falsche Nummer",VLOOKUP($B35,spieler!$A$2:$F$100,2,FALSE)),",",IF(ISNA(VLOOKUP($B35,spieler!$A$2:$F$100,3,FALSE)),"???",VLOOKUP($B35,spieler!$A$2:$F$100,3,FALSE)))</f>
        <v>Möbs,Lothar</v>
      </c>
      <c r="D35" s="107" t="str">
        <f>IF(ISNA(VLOOKUP($B35,spieler!$A$2:$F$100,6,FALSE)),"???",VLOOKUP($B35,spieler!$A$2:$F$100,6,FALSE))</f>
        <v>INGOL</v>
      </c>
      <c r="E35" s="107" t="str">
        <f>IF(ISNA(VLOOKUP($B35,spieler!$A$2:$F$100,4,FALSE)),"???",VLOOKUP($B35,spieler!$A$2:$F$100,4,FALSE))</f>
        <v>SM I</v>
      </c>
      <c r="F35" s="140">
        <v>35</v>
      </c>
      <c r="G35" s="141">
        <v>34</v>
      </c>
      <c r="H35" s="140">
        <v>31</v>
      </c>
      <c r="I35" s="141">
        <v>35</v>
      </c>
      <c r="J35" s="142">
        <f t="shared" si="0"/>
        <v>135</v>
      </c>
      <c r="K35" s="143">
        <f t="shared" si="1"/>
        <v>33.75</v>
      </c>
    </row>
    <row r="36" spans="1:11" ht="12.75">
      <c r="A36" s="107">
        <f t="shared" si="2"/>
        <v>33</v>
      </c>
      <c r="B36" s="173">
        <v>40495</v>
      </c>
      <c r="C36" s="139" t="str">
        <f>CONCATENATE(IF(ISNA(VLOOKUP($B36,spieler!$A$2:$F$100,2,FALSE)),"falsche Nummer",VLOOKUP($B36,spieler!$A$2:$F$100,2,FALSE)),",",IF(ISNA(VLOOKUP($B36,spieler!$A$2:$F$100,3,FALSE)),"???",VLOOKUP($B36,spieler!$A$2:$F$100,3,FALSE)))</f>
        <v>Wamboldt,Christian</v>
      </c>
      <c r="D36" s="173" t="str">
        <f>IF(ISNA(VLOOKUP($B36,spieler!$A$2:$F$100,6,FALSE)),"???",VLOOKUP($B36,spieler!$A$2:$F$100,6,FALSE))</f>
        <v>OMSK</v>
      </c>
      <c r="E36" s="173" t="str">
        <f>IF(ISNA(VLOOKUP($B36,spieler!$A$2:$F$100,4,FALSE)),"???",VLOOKUP($B36,spieler!$A$2:$F$100,4,FALSE))</f>
        <v>SM I</v>
      </c>
      <c r="F36" s="140">
        <v>34</v>
      </c>
      <c r="G36" s="141">
        <v>37</v>
      </c>
      <c r="H36" s="140">
        <v>32</v>
      </c>
      <c r="I36" s="141">
        <v>33</v>
      </c>
      <c r="J36" s="142">
        <f t="shared" si="0"/>
        <v>136</v>
      </c>
      <c r="K36" s="143">
        <f t="shared" si="1"/>
        <v>34</v>
      </c>
    </row>
    <row r="37" spans="1:11" ht="12.75">
      <c r="A37" s="107">
        <f t="shared" si="2"/>
        <v>34</v>
      </c>
      <c r="B37" s="138">
        <v>38056</v>
      </c>
      <c r="C37" s="139" t="str">
        <f>CONCATENATE(IF(ISNA(VLOOKUP($B37,spieler!$A$2:$F$100,2,FALSE)),"falsche Nummer",VLOOKUP($B37,spieler!$A$2:$F$100,2,FALSE)),",",IF(ISNA(VLOOKUP($B37,spieler!$A$2:$F$100,3,FALSE)),"???",VLOOKUP($B37,spieler!$A$2:$F$100,3,FALSE)))</f>
        <v>Buckentin,Felix</v>
      </c>
      <c r="D37" s="107" t="str">
        <f>IF(ISNA(VLOOKUP($B37,spieler!$A$2:$F$100,6,FALSE)),"???",VLOOKUP($B37,spieler!$A$2:$F$100,6,FALSE))</f>
        <v>INGOL</v>
      </c>
      <c r="E37" s="107" t="str">
        <f>IF(ISNA(VLOOKUP($B37,spieler!$A$2:$F$100,4,FALSE)),"???",VLOOKUP($B37,spieler!$A$2:$F$100,4,FALSE))</f>
        <v>SM II</v>
      </c>
      <c r="F37" s="140">
        <v>36</v>
      </c>
      <c r="G37" s="141">
        <v>36</v>
      </c>
      <c r="H37" s="140">
        <v>29</v>
      </c>
      <c r="I37" s="141">
        <v>39</v>
      </c>
      <c r="J37" s="142">
        <f t="shared" si="0"/>
        <v>140</v>
      </c>
      <c r="K37" s="143">
        <f t="shared" si="1"/>
        <v>35</v>
      </c>
    </row>
    <row r="38" spans="1:11" ht="12.75">
      <c r="A38" s="107">
        <f t="shared" si="2"/>
        <v>35</v>
      </c>
      <c r="B38" s="138">
        <v>38091</v>
      </c>
      <c r="C38" s="139" t="str">
        <f>CONCATENATE(IF(ISNA(VLOOKUP($B38,spieler!$A$2:$F$100,2,FALSE)),"falsche Nummer",VLOOKUP($B38,spieler!$A$2:$F$100,2,FALSE)),",",IF(ISNA(VLOOKUP($B38,spieler!$A$2:$F$100,3,FALSE)),"???",VLOOKUP($B38,spieler!$A$2:$F$100,3,FALSE)))</f>
        <v>Möbs,Christine</v>
      </c>
      <c r="D38" s="107" t="str">
        <f>IF(ISNA(VLOOKUP($B38,spieler!$A$2:$F$100,6,FALSE)),"???",VLOOKUP($B38,spieler!$A$2:$F$100,6,FALSE))</f>
        <v>INGOL</v>
      </c>
      <c r="E38" s="107" t="str">
        <f>IF(ISNA(VLOOKUP($B38,spieler!$A$2:$F$100,4,FALSE)),"???",VLOOKUP($B38,spieler!$A$2:$F$100,4,FALSE))</f>
        <v>SW I</v>
      </c>
      <c r="F38" s="140">
        <v>36</v>
      </c>
      <c r="G38" s="141">
        <v>36</v>
      </c>
      <c r="H38" s="140">
        <v>35</v>
      </c>
      <c r="I38" s="141">
        <v>35</v>
      </c>
      <c r="J38" s="142">
        <f t="shared" si="0"/>
        <v>142</v>
      </c>
      <c r="K38" s="143">
        <f t="shared" si="1"/>
        <v>35.5</v>
      </c>
    </row>
    <row r="39" spans="1:11" ht="12.75">
      <c r="A39" s="107">
        <f t="shared" si="2"/>
        <v>36</v>
      </c>
      <c r="B39" s="138">
        <v>26576</v>
      </c>
      <c r="C39" s="139" t="str">
        <f>CONCATENATE(IF(ISNA(VLOOKUP($B39,spieler!$A$2:$F$100,2,FALSE)),"falsche Nummer",VLOOKUP($B39,spieler!$A$2:$F$100,2,FALSE)),",",IF(ISNA(VLOOKUP($B39,spieler!$A$2:$F$100,3,FALSE)),"???",VLOOKUP($B39,spieler!$A$2:$F$100,3,FALSE)))</f>
        <v>Sturm,Norbert</v>
      </c>
      <c r="D39" s="107" t="str">
        <f>IF(ISNA(VLOOKUP($B39,spieler!$A$2:$F$100,6,FALSE)),"???",VLOOKUP($B39,spieler!$A$2:$F$100,6,FALSE))</f>
        <v>INGOL</v>
      </c>
      <c r="E39" s="107" t="str">
        <f>IF(ISNA(VLOOKUP($B39,spieler!$A$2:$F$100,4,FALSE)),"???",VLOOKUP($B39,spieler!$A$2:$F$100,4,FALSE))</f>
        <v>SM I</v>
      </c>
      <c r="F39" s="140">
        <v>31</v>
      </c>
      <c r="G39" s="141">
        <v>32</v>
      </c>
      <c r="H39" s="140">
        <v>32</v>
      </c>
      <c r="I39" s="141"/>
      <c r="J39" s="142">
        <f t="shared" si="0"/>
        <v>95</v>
      </c>
      <c r="K39" s="143">
        <f t="shared" si="1"/>
        <v>31.666666666666668</v>
      </c>
    </row>
    <row r="40" spans="1:11" ht="12.75">
      <c r="A40" s="107">
        <f t="shared" si="2"/>
        <v>37</v>
      </c>
      <c r="B40" s="138">
        <v>21828</v>
      </c>
      <c r="C40" s="139" t="str">
        <f>CONCATENATE(IF(ISNA(VLOOKUP($B40,spieler!$A$2:$F$100,2,FALSE)),"falsche Nummer",VLOOKUP($B40,spieler!$A$2:$F$100,2,FALSE)),",",IF(ISNA(VLOOKUP($B40,spieler!$A$2:$F$100,3,FALSE)),"???",VLOOKUP($B40,spieler!$A$2:$F$100,3,FALSE)))</f>
        <v>Frank,Andreas</v>
      </c>
      <c r="D40" s="107" t="str">
        <f>IF(ISNA(VLOOKUP($B40,spieler!$A$2:$F$100,6,FALSE)),"???",VLOOKUP($B40,spieler!$A$2:$F$100,6,FALSE))</f>
        <v>BSV 89</v>
      </c>
      <c r="E40" s="107" t="str">
        <f>IF(ISNA(VLOOKUP($B40,spieler!$A$2:$F$100,4,FALSE)),"???",VLOOKUP($B40,spieler!$A$2:$F$100,4,FALSE))</f>
        <v>SM I</v>
      </c>
      <c r="F40" s="140"/>
      <c r="G40" s="141"/>
      <c r="H40" s="140"/>
      <c r="I40" s="141"/>
      <c r="J40" s="142">
        <f t="shared" si="0"/>
        <v>0</v>
      </c>
      <c r="K40" s="143" t="str">
        <f t="shared" si="1"/>
        <v> </v>
      </c>
    </row>
    <row r="41" spans="1:11" ht="12.75">
      <c r="A41" s="170"/>
      <c r="B41" s="173"/>
      <c r="C41" s="139" t="str">
        <f>CONCATENATE(IF(ISNA(VLOOKUP($B41,spieler!$A$2:$F$50,2,FALSE)),"falsche Nummer",VLOOKUP($B41,spieler!$A$2:$F$50,2,FALSE)),",",IF(ISNA(VLOOKUP($B41,spieler!$A$2:$F$50,3,FALSE)),"???",VLOOKUP($B41,spieler!$A$2:$F$50,3,FALSE)))</f>
        <v> , </v>
      </c>
      <c r="D41" s="170"/>
      <c r="E41" s="170"/>
      <c r="F41" s="170"/>
      <c r="G41" s="170"/>
      <c r="H41" s="170"/>
      <c r="I41" s="170"/>
      <c r="J41" s="170"/>
      <c r="K41" s="172"/>
    </row>
    <row r="42" spans="1:11" ht="12.75">
      <c r="A42" s="170"/>
      <c r="B42" s="173"/>
      <c r="C42" s="139" t="str">
        <f>CONCATENATE(IF(ISNA(VLOOKUP($B42,spieler!$A$2:$F$50,2,FALSE)),"falsche Nummer",VLOOKUP($B42,spieler!$A$2:$F$50,2,FALSE)),",",IF(ISNA(VLOOKUP($B42,spieler!$A$2:$F$50,3,FALSE)),"???",VLOOKUP($B42,spieler!$A$2:$F$50,3,FALSE)))</f>
        <v> , </v>
      </c>
      <c r="D42" s="170"/>
      <c r="E42" s="170"/>
      <c r="F42" s="170"/>
      <c r="G42" s="170"/>
      <c r="H42" s="170"/>
      <c r="I42" s="170"/>
      <c r="J42" s="170"/>
      <c r="K42" s="172"/>
    </row>
    <row r="43" spans="1:11" ht="12.75">
      <c r="A43" s="170"/>
      <c r="B43" s="173"/>
      <c r="C43" s="170"/>
      <c r="D43" s="170"/>
      <c r="E43" s="170"/>
      <c r="F43" s="170"/>
      <c r="G43" s="170"/>
      <c r="H43" s="170"/>
      <c r="I43" s="170"/>
      <c r="J43" s="170"/>
      <c r="K43" s="172"/>
    </row>
  </sheetData>
  <sheetProtection/>
  <conditionalFormatting sqref="B4:B29">
    <cfRule type="cellIs" priority="1" dxfId="0" operator="equal" stopIfTrue="1">
      <formula>""" """</formula>
    </cfRule>
  </conditionalFormatting>
  <printOptions/>
  <pageMargins left="1.1811023622047245" right="0.1968503937007874" top="2.362204724409449" bottom="0.3937007874015748" header="0" footer="0"/>
  <pageSetup horizontalDpi="600" verticalDpi="600" orientation="portrait" paperSize="9" r:id="rId1"/>
  <headerFooter alignWithMargins="0">
    <oddHeader>&amp;C&amp;"Arial Black,Standard"&amp;12
Bayernliga-Seniorenmannschaften&amp;"Arial,Standard"&amp;10
&amp;"Arial Black,Standard"&amp;12 Turnier 4
am 12.06.2016 in Murnau - Beton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30"/>
  <sheetViews>
    <sheetView showGridLines="0" zoomScalePageLayoutView="0" workbookViewId="0" topLeftCell="A1">
      <selection activeCell="T10" sqref="T10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3" width="8.7109375" style="1" customWidth="1"/>
    <col min="4" max="8" width="6.7109375" style="1" customWidth="1"/>
    <col min="9" max="9" width="8.7109375" style="1" customWidth="1"/>
    <col min="10" max="10" width="3.7109375" style="1" customWidth="1"/>
    <col min="11" max="11" width="4.7109375" style="1" customWidth="1"/>
    <col min="12" max="12" width="2.140625" style="1" customWidth="1"/>
    <col min="13" max="13" width="4.7109375" style="1" customWidth="1"/>
    <col min="14" max="14" width="8.7109375" style="1" customWidth="1"/>
    <col min="15" max="16384" width="11.421875" style="1" customWidth="1"/>
  </cols>
  <sheetData>
    <row r="1" spans="2:14" ht="18" customHeight="1">
      <c r="B1" s="53" t="str">
        <f>Titelblatt!A7</f>
        <v>Bayernliga</v>
      </c>
      <c r="C1" s="8"/>
      <c r="D1" s="8"/>
      <c r="E1" s="53" t="s">
        <v>63</v>
      </c>
      <c r="F1" s="53"/>
      <c r="G1" s="13">
        <v>4</v>
      </c>
      <c r="H1" s="225" t="s">
        <v>283</v>
      </c>
      <c r="I1" s="225"/>
      <c r="J1" s="225"/>
      <c r="K1" s="225"/>
      <c r="L1" s="225"/>
      <c r="M1" s="225"/>
      <c r="N1" s="22"/>
    </row>
    <row r="2" spans="2:7" ht="18" customHeight="1">
      <c r="B2" s="53" t="s">
        <v>10</v>
      </c>
      <c r="C2" s="225"/>
      <c r="D2" s="225"/>
      <c r="E2" s="226">
        <f>Titelblatt!D19</f>
        <v>42533</v>
      </c>
      <c r="F2" s="226"/>
      <c r="G2" s="226"/>
    </row>
    <row r="3" spans="2:7" ht="18" customHeight="1">
      <c r="B3" s="53"/>
      <c r="C3" s="13"/>
      <c r="D3" s="13"/>
      <c r="E3" s="184"/>
      <c r="F3" s="184"/>
      <c r="G3" s="184"/>
    </row>
    <row r="4" spans="3:13" ht="18" customHeight="1">
      <c r="C4" s="22"/>
      <c r="D4" s="22"/>
      <c r="F4" s="10"/>
      <c r="G4" s="10"/>
      <c r="H4" s="10"/>
      <c r="K4" s="225" t="s">
        <v>64</v>
      </c>
      <c r="L4" s="225"/>
      <c r="M4" s="225"/>
    </row>
    <row r="5" spans="1:14" ht="19.5" customHeight="1">
      <c r="A5" s="38">
        <v>1</v>
      </c>
      <c r="B5" s="43" t="str">
        <f>mannschaften!B11</f>
        <v>1. NMC Kelheim</v>
      </c>
      <c r="C5" s="43"/>
      <c r="D5" s="43"/>
      <c r="E5" s="43"/>
      <c r="I5" s="37" t="s">
        <v>43</v>
      </c>
      <c r="J5" s="37"/>
      <c r="K5" s="12">
        <v>16</v>
      </c>
      <c r="L5" s="13" t="s">
        <v>61</v>
      </c>
      <c r="M5" s="14">
        <v>0</v>
      </c>
      <c r="N5" s="15">
        <f>I15</f>
        <v>341</v>
      </c>
    </row>
    <row r="6" spans="1:14" ht="15" customHeight="1">
      <c r="A6" s="16"/>
      <c r="B6" s="17"/>
      <c r="C6" s="105" t="s">
        <v>56</v>
      </c>
      <c r="D6" s="105" t="s">
        <v>3</v>
      </c>
      <c r="E6" s="105" t="s">
        <v>57</v>
      </c>
      <c r="F6" s="105" t="s">
        <v>58</v>
      </c>
      <c r="G6" s="105" t="s">
        <v>59</v>
      </c>
      <c r="H6" s="105" t="s">
        <v>60</v>
      </c>
      <c r="I6" s="15"/>
      <c r="J6" s="15"/>
      <c r="K6" s="19"/>
      <c r="M6" s="20"/>
      <c r="N6" s="15">
        <f>I15</f>
        <v>341</v>
      </c>
    </row>
    <row r="7" spans="2:14" ht="15" customHeight="1">
      <c r="B7" s="90" t="str">
        <f>CONCATENATE(IF(ISNA(VLOOKUP($C7,spieler!$A$2:$F$110,2,FALSE)),"falsche Nummer",VLOOKUP($C7,spieler!$A$2:$F$110,2,FALSE)),",",IF(ISNA(VLOOKUP($C7,spieler!$A$2:$F$110,3,FALSE)),"???",VLOOKUP($C7,spieler!$A$2:$F$110,3,FALSE)))</f>
        <v>Grimme,Uwe</v>
      </c>
      <c r="C7" s="91">
        <v>463</v>
      </c>
      <c r="D7" s="92" t="str">
        <f>IF(ISNA(VLOOKUP($C7,spieler!$A$2:$F$110,4,FALSE)),"???",VLOOKUP($C7,spieler!$A$2:$F$110,4,FALSE))</f>
        <v>SM I</v>
      </c>
      <c r="E7" s="97">
        <f>IF(ISNA(VLOOKUP($C7,eingabe!$B$4:$I$250,5,FALSE))," ",VLOOKUP($C7,eingabe!$B$4:$I$50,5,FALSE))</f>
        <v>26</v>
      </c>
      <c r="F7" s="153">
        <f>IF(ISNA(VLOOKUP($C7,eingabe!$B$4:$I$250,6,FALSE))," ",VLOOKUP($C7,eingabe!$B$4:$I$50,6,FALSE))</f>
        <v>32</v>
      </c>
      <c r="G7" s="153">
        <f>IF(ISNA(VLOOKUP($C7,eingabe!$B$4:$I$250,7,FALSE))," ",VLOOKUP($C7,eingabe!$B$4:$I$50,7,FALSE))</f>
        <v>28</v>
      </c>
      <c r="H7" s="153">
        <f>IF(ISNA(VLOOKUP($C7,eingabe!$B$4:$I$250,8,FALSE))," ",VLOOKUP($C7,eingabe!$B$4:$I$50,8,FALSE))</f>
        <v>30</v>
      </c>
      <c r="I7" s="21">
        <f>SUM(E7:H7)</f>
        <v>116</v>
      </c>
      <c r="J7" s="41"/>
      <c r="K7" s="19"/>
      <c r="M7" s="23"/>
      <c r="N7" s="15">
        <f>I15</f>
        <v>341</v>
      </c>
    </row>
    <row r="8" spans="1:14" ht="15" customHeight="1">
      <c r="A8" s="16"/>
      <c r="B8" s="94" t="str">
        <f>CONCATENATE(IF(ISNA(VLOOKUP($C8,spieler!$A$2:$F$110,2,FALSE)),"falsche Nummer",VLOOKUP($C8,spieler!$A$2:$F$110,2,FALSE)),",",IF(ISNA(VLOOKUP($C8,spieler!$A$2:$F$110,3,FALSE)),"???",VLOOKUP($C8,spieler!$A$2:$F$110,3,FALSE)))</f>
        <v>Lindner,Bernhard</v>
      </c>
      <c r="C8" s="95">
        <v>40475</v>
      </c>
      <c r="D8" s="96" t="str">
        <f>IF(ISNA(VLOOKUP($C8,spieler!$A$2:$F$110,4,FALSE)),"???",VLOOKUP($C8,spieler!$A$2:$F$110,4,FALSE))</f>
        <v>SM I</v>
      </c>
      <c r="E8" s="97">
        <f>IF(ISNA(VLOOKUP($C8,eingabe!$B$4:$I$250,5,FALSE))," ",VLOOKUP($C8,eingabe!$B$4:$I$50,5,FALSE))</f>
        <v>32</v>
      </c>
      <c r="F8" s="97">
        <f>IF(ISNA(VLOOKUP($C8,eingabe!$B$4:$I$250,6,FALSE))," ",VLOOKUP($C8,eingabe!$B$4:$I$50,6,FALSE))</f>
        <v>30</v>
      </c>
      <c r="G8" s="97">
        <f>IF(ISNA(VLOOKUP($C8,eingabe!$B$4:$I$250,7,FALSE))," ",VLOOKUP($C8,eingabe!$B$4:$I$50,7,FALSE))</f>
        <v>29</v>
      </c>
      <c r="H8" s="97">
        <f>IF(ISNA(VLOOKUP($C8,eingabe!$B$4:$I$250,8,FALSE))," ",VLOOKUP($C8,eingabe!$B$4:$I$50,8,FALSE))</f>
        <v>23</v>
      </c>
      <c r="I8" s="24">
        <f>SUM(E8:H8)</f>
        <v>114</v>
      </c>
      <c r="J8" s="41"/>
      <c r="K8" s="19"/>
      <c r="M8" s="20"/>
      <c r="N8" s="15">
        <f>I15</f>
        <v>341</v>
      </c>
    </row>
    <row r="9" spans="1:14" ht="15" customHeight="1">
      <c r="A9" s="16"/>
      <c r="B9" s="94" t="str">
        <f>CONCATENATE(IF(ISNA(VLOOKUP($C9,spieler!$A$2:$F$110,2,FALSE)),"falsche Nummer",VLOOKUP($C9,spieler!$A$2:$F$110,2,FALSE)),",",IF(ISNA(VLOOKUP($C9,spieler!$A$2:$F$110,3,FALSE)),"???",VLOOKUP($C9,spieler!$A$2:$F$110,3,FALSE)))</f>
        <v>Haller,Markus</v>
      </c>
      <c r="C9" s="95">
        <v>42555</v>
      </c>
      <c r="D9" s="96" t="str">
        <f>IF(ISNA(VLOOKUP($C9,spieler!$A$2:$F$110,4,FALSE)),"???",VLOOKUP($C9,spieler!$A$2:$F$110,4,FALSE))</f>
        <v>SM I</v>
      </c>
      <c r="E9" s="97">
        <f>IF(ISNA(VLOOKUP($C9,eingabe!$B$4:$I$250,5,FALSE))," ",VLOOKUP($C9,eingabe!$B$4:$I$50,5,FALSE))</f>
        <v>36</v>
      </c>
      <c r="F9" s="97">
        <f>IF(ISNA(VLOOKUP($C9,eingabe!$B$4:$I$250,6,FALSE))," ",VLOOKUP($C9,eingabe!$B$4:$I$50,6,FALSE))</f>
        <v>33</v>
      </c>
      <c r="G9" s="97">
        <f>IF(ISNA(VLOOKUP($C9,eingabe!$B$4:$I$250,7,FALSE))," ",VLOOKUP($C9,eingabe!$B$4:$I$50,7,FALSE))</f>
        <v>28</v>
      </c>
      <c r="H9" s="97">
        <f>IF(ISNA(VLOOKUP($C9,eingabe!$B$4:$I$250,8,FALSE))," ",VLOOKUP($C9,eingabe!$B$4:$I$50,8,FALSE))</f>
        <v>28</v>
      </c>
      <c r="I9" s="24">
        <f>SUM(E9:H9)</f>
        <v>125</v>
      </c>
      <c r="J9" s="41"/>
      <c r="K9" s="19"/>
      <c r="M9" s="20"/>
      <c r="N9" s="31">
        <f>I15</f>
        <v>341</v>
      </c>
    </row>
    <row r="10" spans="1:14" ht="15" customHeight="1">
      <c r="A10" s="16"/>
      <c r="B10" s="98" t="str">
        <f>CONCATENATE(IF(ISNA(VLOOKUP($C10,spieler!$A$2:$F$110,2,FALSE)),"falsche Nummer",VLOOKUP($C10,spieler!$A$2:$F$110,2,FALSE)),",",IF(ISNA(VLOOKUP($C10,spieler!$A$2:$F$110,3,FALSE)),"???",VLOOKUP($C10,spieler!$A$2:$F$110,3,FALSE)))</f>
        <v>Schubert,Christian</v>
      </c>
      <c r="C10" s="99">
        <v>31091</v>
      </c>
      <c r="D10" s="100" t="str">
        <f>IF(ISNA(VLOOKUP($C10,spieler!$A$2:$F$110,4,FALSE)),"???",VLOOKUP($C10,spieler!$A$2:$F$110,4,FALSE))</f>
        <v>SM I</v>
      </c>
      <c r="E10" s="150">
        <f>IF(ISNA(VLOOKUP($C10,eingabe!$B$4:$I$250,5,FALSE))," ",VLOOKUP($C10,eingabe!$B$4:$I$50,5,FALSE))</f>
        <v>31</v>
      </c>
      <c r="F10" s="101">
        <f>IF(ISNA(VLOOKUP($C10,eingabe!$B$4:$I$250,6,FALSE))," ",VLOOKUP($C10,eingabe!$B$4:$I$50,6,FALSE))</f>
        <v>27</v>
      </c>
      <c r="G10" s="101">
        <f>IF(ISNA(VLOOKUP($C10,eingabe!$B$4:$I$250,7,FALSE))," ",VLOOKUP($C10,eingabe!$B$4:$I$50,7,FALSE))</f>
        <v>27</v>
      </c>
      <c r="H10" s="101">
        <f>IF(ISNA(VLOOKUP($C10,eingabe!$B$4:$I$250,8,FALSE))," ",VLOOKUP($C10,eingabe!$B$4:$I$50,8,FALSE))</f>
        <v>29</v>
      </c>
      <c r="I10" s="25">
        <f>SUM(E10:H10)</f>
        <v>114</v>
      </c>
      <c r="J10" s="41"/>
      <c r="K10" s="19"/>
      <c r="M10" s="20"/>
      <c r="N10" s="15">
        <f>I15</f>
        <v>341</v>
      </c>
    </row>
    <row r="11" spans="1:14" ht="15" customHeight="1">
      <c r="A11" s="16"/>
      <c r="B11" s="8"/>
      <c r="C11" s="44"/>
      <c r="D11" s="44"/>
      <c r="E11" s="44"/>
      <c r="F11" s="44"/>
      <c r="G11" s="44"/>
      <c r="H11" s="44"/>
      <c r="I11" s="27"/>
      <c r="J11" s="27"/>
      <c r="K11" s="19"/>
      <c r="M11" s="20"/>
      <c r="N11" s="15">
        <f>I15</f>
        <v>341</v>
      </c>
    </row>
    <row r="12" spans="1:14" ht="15" customHeight="1">
      <c r="A12" s="28" t="s">
        <v>62</v>
      </c>
      <c r="B12" s="227" t="s">
        <v>287</v>
      </c>
      <c r="C12" s="228"/>
      <c r="D12" s="229"/>
      <c r="E12" s="102">
        <v>-36</v>
      </c>
      <c r="F12" s="97">
        <v>-33</v>
      </c>
      <c r="G12" s="97">
        <v>-29</v>
      </c>
      <c r="H12" s="97">
        <v>-30</v>
      </c>
      <c r="I12" s="29">
        <f>SUM(E12:H12)</f>
        <v>-128</v>
      </c>
      <c r="J12" s="41"/>
      <c r="K12" s="19"/>
      <c r="M12" s="30"/>
      <c r="N12" s="15">
        <f>I15</f>
        <v>341</v>
      </c>
    </row>
    <row r="13" spans="1:14" ht="15" customHeight="1">
      <c r="A13" s="28" t="s">
        <v>289</v>
      </c>
      <c r="B13" s="103" t="str">
        <f>CONCATENATE(IF(ISNA(VLOOKUP($C13,spieler!$A$2:$F$2,2,FALSE)),"falsche Nummer",VLOOKUP($C13,spieler!$A$2:$F$2,2,FALSE)),",",IF(ISNA(VLOOKUP($C13,spieler!$A$2:$F$2,3,FALSE)),"???",VLOOKUP($C13,spieler!$A$2:$F$2,3,FALSE)))</f>
        <v> , </v>
      </c>
      <c r="C13" s="104"/>
      <c r="D13" s="95" t="str">
        <f>IF(ISNA(VLOOKUP($C13,spieler!$A$2:$F$2,4,FALSE)),"???",VLOOKUP($C13,spieler!$A$2:$F$2,4,FALSE))</f>
        <v> </v>
      </c>
      <c r="E13" s="102" t="str">
        <f>IF(ISNA(VLOOKUP($C13,eingabe!$B$4:$I$27,5,FALSE))," ",VLOOKUP($C13,eingabe!$B$4:$I$27,5,FALSE))</f>
        <v> </v>
      </c>
      <c r="F13" s="97" t="str">
        <f>IF(ISNA(VLOOKUP($C13,eingabe!$B$4:$I$27,6,FALSE))," ",VLOOKUP($C13,eingabe!$B$4:$I$27,6,FALSE))</f>
        <v> </v>
      </c>
      <c r="G13" s="97" t="str">
        <f>IF(ISNA(VLOOKUP($C13,eingabe!$B$4:$I$27,7,FALSE))," ",VLOOKUP($C13,eingabe!$B$4:$I$27,7,FALSE))</f>
        <v> </v>
      </c>
      <c r="H13" s="97" t="str">
        <f>IF(ISNA(VLOOKUP($C13,eingabe!$B$4:$I$27,8,FALSE))," ",VLOOKUP($C13,eingabe!$B$4:$I$27,8,FALSE))</f>
        <v> </v>
      </c>
      <c r="I13" s="29">
        <f>SUM(E13:H13)</f>
        <v>0</v>
      </c>
      <c r="J13" s="41"/>
      <c r="K13" s="19"/>
      <c r="M13" s="30"/>
      <c r="N13" s="15">
        <f>I15</f>
        <v>341</v>
      </c>
    </row>
    <row r="14" spans="1:14" ht="15" customHeight="1">
      <c r="A14" s="7"/>
      <c r="B14" s="106"/>
      <c r="C14" s="27"/>
      <c r="D14" s="27"/>
      <c r="E14" s="27"/>
      <c r="F14" s="27"/>
      <c r="G14" s="27"/>
      <c r="H14" s="27"/>
      <c r="I14" s="27"/>
      <c r="J14" s="27"/>
      <c r="K14" s="19"/>
      <c r="M14" s="32"/>
      <c r="N14" s="15">
        <f>I15</f>
        <v>341</v>
      </c>
    </row>
    <row r="15" spans="1:14" ht="15" customHeight="1">
      <c r="A15" s="7"/>
      <c r="B15" s="8"/>
      <c r="C15" s="44"/>
      <c r="D15" s="44"/>
      <c r="E15" s="104">
        <f>SUM(E7:E12)</f>
        <v>89</v>
      </c>
      <c r="F15" s="104">
        <f>SUM(F7:F12)</f>
        <v>89</v>
      </c>
      <c r="G15" s="104">
        <f>SUM(G7:G12)</f>
        <v>83</v>
      </c>
      <c r="H15" s="104">
        <f>SUM(H7:H12)</f>
        <v>80</v>
      </c>
      <c r="I15" s="33">
        <f>SUM(E15:H15)</f>
        <v>341</v>
      </c>
      <c r="J15" s="18"/>
      <c r="K15" s="19"/>
      <c r="M15" s="32"/>
      <c r="N15" s="15">
        <f>I15</f>
        <v>341</v>
      </c>
    </row>
    <row r="16" spans="1:14" ht="15" customHeight="1">
      <c r="A16" s="7"/>
      <c r="B16" s="17" t="s">
        <v>35</v>
      </c>
      <c r="C16" s="17"/>
      <c r="D16" s="17"/>
      <c r="E16" s="34"/>
      <c r="F16" s="34"/>
      <c r="G16" s="34"/>
      <c r="H16" s="31"/>
      <c r="I16" s="35">
        <f>I15/12</f>
        <v>28.416666666666668</v>
      </c>
      <c r="J16" s="42"/>
      <c r="K16" s="19"/>
      <c r="M16" s="32"/>
      <c r="N16" s="15">
        <f>I15</f>
        <v>341</v>
      </c>
    </row>
    <row r="17" spans="1:14" ht="15" customHeight="1">
      <c r="A17" s="26"/>
      <c r="B17" s="26"/>
      <c r="C17" s="15"/>
      <c r="D17" s="15"/>
      <c r="E17" s="15"/>
      <c r="F17" s="15"/>
      <c r="G17" s="15"/>
      <c r="H17" s="15"/>
      <c r="I17" s="31"/>
      <c r="J17" s="31"/>
      <c r="K17" s="19"/>
      <c r="M17" s="36"/>
      <c r="N17" s="15">
        <f>I15</f>
        <v>341</v>
      </c>
    </row>
    <row r="18" spans="1:14" ht="15" customHeight="1">
      <c r="A18" s="26"/>
      <c r="B18" s="26"/>
      <c r="C18" s="15"/>
      <c r="D18" s="15"/>
      <c r="E18" s="15"/>
      <c r="F18" s="15"/>
      <c r="G18" s="15"/>
      <c r="H18" s="15"/>
      <c r="I18" s="15"/>
      <c r="J18" s="15"/>
      <c r="K18" s="19"/>
      <c r="M18" s="36"/>
      <c r="N18" s="15">
        <f>I15</f>
        <v>341</v>
      </c>
    </row>
    <row r="19" spans="1:14" ht="19.5" customHeight="1">
      <c r="A19" s="38">
        <v>2</v>
      </c>
      <c r="B19" s="43" t="str">
        <f>mannschaften!B5</f>
        <v>MGC Murnau 1</v>
      </c>
      <c r="C19" s="43"/>
      <c r="D19" s="43"/>
      <c r="E19" s="43"/>
      <c r="I19" s="37" t="s">
        <v>43</v>
      </c>
      <c r="J19" s="37"/>
      <c r="K19" s="12">
        <v>14</v>
      </c>
      <c r="L19" s="13" t="s">
        <v>61</v>
      </c>
      <c r="M19" s="14">
        <v>2</v>
      </c>
      <c r="N19" s="15">
        <f>I29</f>
        <v>342</v>
      </c>
    </row>
    <row r="20" spans="1:14" ht="15" customHeight="1">
      <c r="A20" s="16"/>
      <c r="B20" s="17"/>
      <c r="C20" s="105" t="s">
        <v>56</v>
      </c>
      <c r="D20" s="105" t="s">
        <v>3</v>
      </c>
      <c r="E20" s="105" t="s">
        <v>57</v>
      </c>
      <c r="F20" s="104" t="s">
        <v>58</v>
      </c>
      <c r="G20" s="104" t="s">
        <v>59</v>
      </c>
      <c r="H20" s="104" t="s">
        <v>60</v>
      </c>
      <c r="I20" s="15"/>
      <c r="J20" s="15"/>
      <c r="K20" s="19"/>
      <c r="M20" s="20"/>
      <c r="N20" s="15">
        <f>I29</f>
        <v>342</v>
      </c>
    </row>
    <row r="21" spans="2:14" ht="15" customHeight="1">
      <c r="B21" s="90" t="str">
        <f>CONCATENATE(IF(ISNA(VLOOKUP($C21,spieler!$A$2:$F$110,2,FALSE)),"falsche Nummer",VLOOKUP($C21,spieler!$A$2:$F$110,2,FALSE)),",",IF(ISNA(VLOOKUP($C21,spieler!$A$2:$F$110,3,FALSE)),"???",VLOOKUP($C21,spieler!$A$2:$F$110,3,FALSE)))</f>
        <v>Schlieker,Rainer</v>
      </c>
      <c r="C21" s="91">
        <v>29721</v>
      </c>
      <c r="D21" s="92" t="str">
        <f>IF(ISNA(VLOOKUP($C21,spieler!$A$2:$F$110,4,FALSE)),"???",VLOOKUP($C21,spieler!$A$2:$F$110,4,FALSE))</f>
        <v>SM I</v>
      </c>
      <c r="E21" s="93">
        <f>IF(ISNA(VLOOKUP($C21,eingabe!$B$4:$I$250,5,FALSE))," ",VLOOKUP($C21,eingabe!$B$4:$I$50,5,FALSE))</f>
        <v>36</v>
      </c>
      <c r="F21" s="93">
        <f>IF(ISNA(VLOOKUP($C21,eingabe!$B$4:$I$250,6,FALSE))," ",VLOOKUP($C21,eingabe!$B$4:$I$50,6,FALSE))</f>
        <v>28</v>
      </c>
      <c r="G21" s="93">
        <f>IF(ISNA(VLOOKUP($C21,eingabe!$B$4:$I$250,7,FALSE))," ",VLOOKUP($C21,eingabe!$B$4:$I$50,7,FALSE))</f>
        <v>30</v>
      </c>
      <c r="H21" s="93">
        <f>IF(ISNA(VLOOKUP($C21,eingabe!$B$4:$I$250,8,FALSE))," ",VLOOKUP($C21,eingabe!$B$4:$I$50,8,FALSE))</f>
        <v>29</v>
      </c>
      <c r="I21" s="21">
        <f>SUM(E21:H21)</f>
        <v>123</v>
      </c>
      <c r="J21" s="41"/>
      <c r="K21" s="19"/>
      <c r="M21" s="23"/>
      <c r="N21" s="15">
        <f>I29</f>
        <v>342</v>
      </c>
    </row>
    <row r="22" spans="1:14" ht="15" customHeight="1">
      <c r="A22" s="16"/>
      <c r="B22" s="94" t="str">
        <f>CONCATENATE(IF(ISNA(VLOOKUP($C22,spieler!$A$2:$F$110,2,FALSE)),"falsche Nummer",VLOOKUP($C22,spieler!$A$2:$F$110,2,FALSE)),",",IF(ISNA(VLOOKUP($C22,spieler!$A$2:$F$110,3,FALSE)),"???",VLOOKUP($C22,spieler!$A$2:$F$110,3,FALSE)))</f>
        <v>Mois,Jakob</v>
      </c>
      <c r="C22" s="95">
        <v>40845</v>
      </c>
      <c r="D22" s="96" t="str">
        <f>IF(ISNA(VLOOKUP($C22,spieler!$A$2:$F$110,4,FALSE)),"???",VLOOKUP($C22,spieler!$A$2:$F$110,4,FALSE))</f>
        <v>SM II</v>
      </c>
      <c r="E22" s="97">
        <f>IF(ISNA(VLOOKUP($C22,eingabe!$B$4:$I$250,5,FALSE))," ",VLOOKUP($C22,eingabe!$B$4:$I$50,5,FALSE))</f>
        <v>30</v>
      </c>
      <c r="F22" s="97">
        <f>IF(ISNA(VLOOKUP($C22,eingabe!$B$4:$I$250,6,FALSE))," ",VLOOKUP($C22,eingabe!$B$4:$I$50,6,FALSE))</f>
        <v>33</v>
      </c>
      <c r="G22" s="97">
        <f>IF(ISNA(VLOOKUP($C22,eingabe!$B$4:$I$250,7,FALSE))," ",VLOOKUP($C22,eingabe!$B$4:$I$50,7,FALSE))</f>
        <v>29</v>
      </c>
      <c r="H22" s="97">
        <f>IF(ISNA(VLOOKUP($C22,eingabe!$B$4:$I$250,8,FALSE))," ",VLOOKUP($C22,eingabe!$B$4:$I$50,8,FALSE))</f>
        <v>37</v>
      </c>
      <c r="I22" s="24">
        <f>SUM(E22:H22)</f>
        <v>129</v>
      </c>
      <c r="J22" s="41"/>
      <c r="K22" s="19"/>
      <c r="M22" s="20"/>
      <c r="N22" s="15">
        <f>I29</f>
        <v>342</v>
      </c>
    </row>
    <row r="23" spans="1:14" ht="15" customHeight="1">
      <c r="A23" s="16"/>
      <c r="B23" s="94" t="str">
        <f>CONCATENATE(IF(ISNA(VLOOKUP($C23,spieler!$A$2:$F$110,2,FALSE)),"falsche Nummer",VLOOKUP($C23,spieler!$A$2:$F$110,2,FALSE)),",",IF(ISNA(VLOOKUP($C23,spieler!$A$2:$F$110,3,FALSE)),"???",VLOOKUP($C23,spieler!$A$2:$F$110,3,FALSE)))</f>
        <v>Thölke,Hans-Jürgen</v>
      </c>
      <c r="C23" s="95">
        <v>48286</v>
      </c>
      <c r="D23" s="96" t="str">
        <f>IF(ISNA(VLOOKUP($C23,spieler!$A$2:$F$110,4,FALSE)),"???",VLOOKUP($C23,spieler!$A$2:$F$110,4,FALSE))</f>
        <v>SM I</v>
      </c>
      <c r="E23" s="97">
        <f>IF(ISNA(VLOOKUP($C23,eingabe!$B$4:$I$250,5,FALSE))," ",VLOOKUP($C23,eingabe!$B$4:$I$50,5,FALSE))</f>
        <v>28</v>
      </c>
      <c r="F23" s="97">
        <f>IF(ISNA(VLOOKUP($C23,eingabe!$B$4:$I$250,6,FALSE))," ",VLOOKUP($C23,eingabe!$B$4:$I$50,6,FALSE))</f>
        <v>23</v>
      </c>
      <c r="G23" s="97">
        <f>IF(ISNA(VLOOKUP($C23,eingabe!$B$4:$I$250,7,FALSE))," ",VLOOKUP($C23,eingabe!$B$4:$I$50,7,FALSE))</f>
        <v>33</v>
      </c>
      <c r="H23" s="97">
        <f>IF(ISNA(VLOOKUP($C23,eingabe!$B$4:$I$250,8,FALSE))," ",VLOOKUP($C23,eingabe!$B$4:$I$50,8,FALSE))</f>
        <v>23</v>
      </c>
      <c r="I23" s="24">
        <f>SUM(E23:H23)</f>
        <v>107</v>
      </c>
      <c r="J23" s="41"/>
      <c r="K23" s="19"/>
      <c r="M23" s="20"/>
      <c r="N23" s="31">
        <f>I29</f>
        <v>342</v>
      </c>
    </row>
    <row r="24" spans="1:14" ht="15" customHeight="1">
      <c r="A24" s="16"/>
      <c r="B24" s="98" t="str">
        <f>CONCATENATE(IF(ISNA(VLOOKUP($C24,spieler!$A$2:$F$110,2,FALSE)),"falsche Nummer",VLOOKUP($C24,spieler!$A$2:$F$110,2,FALSE)),",",IF(ISNA(VLOOKUP($C24,spieler!$A$2:$F$110,3,FALSE)),"???",VLOOKUP($C24,spieler!$A$2:$F$110,3,FALSE)))</f>
        <v>Lohbrandt,Hajo</v>
      </c>
      <c r="C24" s="99">
        <v>341</v>
      </c>
      <c r="D24" s="100" t="str">
        <f>IF(ISNA(VLOOKUP($C24,spieler!$A$2:$F$110,4,FALSE)),"???",VLOOKUP($C24,spieler!$A$2:$F$110,4,FALSE))</f>
        <v>SM I</v>
      </c>
      <c r="E24" s="101">
        <f>IF(ISNA(VLOOKUP($C24,eingabe!$B$4:$I$250,5,FALSE))," ",VLOOKUP($C24,eingabe!$B$4:$I$50,5,FALSE))</f>
        <v>30</v>
      </c>
      <c r="F24" s="101">
        <f>IF(ISNA(VLOOKUP($C24,eingabe!$B$4:$I$250,6,FALSE))," ",VLOOKUP($C24,eingabe!$B$4:$I$50,6,FALSE))</f>
        <v>30</v>
      </c>
      <c r="G24" s="101">
        <f>IF(ISNA(VLOOKUP($C24,eingabe!$B$4:$I$250,7,FALSE))," ",VLOOKUP($C24,eingabe!$B$4:$I$50,7,FALSE))</f>
        <v>30</v>
      </c>
      <c r="H24" s="101">
        <f>IF(ISNA(VLOOKUP($C24,eingabe!$B$4:$I$250,8,FALSE))," ",VLOOKUP($C24,eingabe!$B$4:$I$50,8,FALSE))</f>
        <v>32</v>
      </c>
      <c r="I24" s="25">
        <f>SUM(E24:H24)</f>
        <v>122</v>
      </c>
      <c r="J24" s="41"/>
      <c r="K24" s="19"/>
      <c r="M24" s="20"/>
      <c r="N24" s="15">
        <f>I29</f>
        <v>342</v>
      </c>
    </row>
    <row r="25" spans="1:14" ht="15" customHeight="1">
      <c r="A25" s="16"/>
      <c r="B25" s="8"/>
      <c r="C25" s="44"/>
      <c r="D25" s="44"/>
      <c r="E25" s="44"/>
      <c r="F25" s="44"/>
      <c r="G25" s="44"/>
      <c r="H25" s="44"/>
      <c r="I25" s="27"/>
      <c r="J25" s="27"/>
      <c r="K25" s="19"/>
      <c r="M25" s="20"/>
      <c r="N25" s="15">
        <f>I29</f>
        <v>342</v>
      </c>
    </row>
    <row r="26" spans="1:14" ht="15" customHeight="1">
      <c r="A26" s="28"/>
      <c r="B26" s="227" t="s">
        <v>287</v>
      </c>
      <c r="C26" s="228"/>
      <c r="D26" s="191"/>
      <c r="E26" s="102">
        <v>-36</v>
      </c>
      <c r="F26" s="97">
        <v>-33</v>
      </c>
      <c r="G26" s="97">
        <v>-33</v>
      </c>
      <c r="H26" s="97">
        <v>-37</v>
      </c>
      <c r="I26" s="29">
        <f>SUM(E26:H26)</f>
        <v>-139</v>
      </c>
      <c r="J26" s="41"/>
      <c r="K26" s="19"/>
      <c r="M26" s="30"/>
      <c r="N26" s="15">
        <f>I29</f>
        <v>342</v>
      </c>
    </row>
    <row r="27" spans="1:14" ht="15" customHeight="1">
      <c r="A27" s="28" t="s">
        <v>289</v>
      </c>
      <c r="B27" s="103" t="str">
        <f>CONCATENATE(IF(ISNA(VLOOKUP($C27,spieler!$A$2:$F$2,2,FALSE)),"falsche Nummer",VLOOKUP($C27,spieler!$A$2:$F$2,2,FALSE)),",",IF(ISNA(VLOOKUP($C27,spieler!$A$2:$F$2,3,FALSE)),"???",VLOOKUP($C27,spieler!$A$2:$F$2,3,FALSE)))</f>
        <v> , </v>
      </c>
      <c r="C27" s="104"/>
      <c r="D27" s="95" t="str">
        <f>IF(ISNA(VLOOKUP($C27,spieler!$A$2:$F$2,4,FALSE)),"???",VLOOKUP($C27,spieler!$A$2:$F$2,4,FALSE))</f>
        <v> </v>
      </c>
      <c r="E27" s="102" t="str">
        <f>IF(ISNA(VLOOKUP($C27,eingabe!$B$4:$I$27,5,FALSE))," ",VLOOKUP($C27,eingabe!$B$4:$I$27,5,FALSE))</f>
        <v> </v>
      </c>
      <c r="F27" s="97" t="str">
        <f>IF(ISNA(VLOOKUP($C27,eingabe!$B$4:$I$27,6,FALSE))," ",VLOOKUP($C27,eingabe!$B$4:$I$27,6,FALSE))</f>
        <v> </v>
      </c>
      <c r="G27" s="97" t="str">
        <f>IF(ISNA(VLOOKUP($C27,eingabe!$B$4:$I$27,7,FALSE))," ",VLOOKUP($C27,eingabe!$B$4:$I$27,7,FALSE))</f>
        <v> </v>
      </c>
      <c r="H27" s="97" t="str">
        <f>IF(ISNA(VLOOKUP($C27,eingabe!$B$4:$I$27,8,FALSE))," ",VLOOKUP($C27,eingabe!$B$4:$I$27,8,FALSE))</f>
        <v> </v>
      </c>
      <c r="I27" s="29">
        <f>SUM(E27:H27)</f>
        <v>0</v>
      </c>
      <c r="J27" s="41"/>
      <c r="K27" s="19"/>
      <c r="M27" s="30"/>
      <c r="N27" s="15">
        <f>I29</f>
        <v>342</v>
      </c>
    </row>
    <row r="28" spans="1:14" ht="15" customHeight="1">
      <c r="A28" s="7"/>
      <c r="B28" s="106"/>
      <c r="C28" s="27"/>
      <c r="D28" s="27"/>
      <c r="E28" s="27"/>
      <c r="F28" s="27"/>
      <c r="G28" s="27"/>
      <c r="H28" s="27"/>
      <c r="I28" s="27"/>
      <c r="J28" s="27"/>
      <c r="K28" s="19"/>
      <c r="M28" s="32"/>
      <c r="N28" s="15">
        <f>I29</f>
        <v>342</v>
      </c>
    </row>
    <row r="29" spans="1:14" ht="15" customHeight="1">
      <c r="A29" s="7"/>
      <c r="B29" s="8"/>
      <c r="C29" s="44"/>
      <c r="D29" s="44"/>
      <c r="E29" s="104">
        <f>SUM(E21:E26)</f>
        <v>88</v>
      </c>
      <c r="F29" s="104">
        <f>SUM(F21:F26)</f>
        <v>81</v>
      </c>
      <c r="G29" s="104">
        <f>SUM(G21:G26)</f>
        <v>89</v>
      </c>
      <c r="H29" s="104">
        <f>SUM(H21:H26)</f>
        <v>84</v>
      </c>
      <c r="I29" s="33">
        <f>SUM(E29:H29)</f>
        <v>342</v>
      </c>
      <c r="J29" s="18"/>
      <c r="K29" s="19"/>
      <c r="M29" s="32"/>
      <c r="N29" s="15">
        <f>I29</f>
        <v>342</v>
      </c>
    </row>
    <row r="30" spans="1:14" ht="15" customHeight="1">
      <c r="A30" s="7"/>
      <c r="B30" s="17" t="s">
        <v>35</v>
      </c>
      <c r="C30" s="17"/>
      <c r="D30" s="17"/>
      <c r="E30" s="34"/>
      <c r="F30" s="34"/>
      <c r="G30" s="34"/>
      <c r="H30" s="31"/>
      <c r="I30" s="35">
        <f>I29/12</f>
        <v>28.5</v>
      </c>
      <c r="J30" s="42"/>
      <c r="K30" s="19"/>
      <c r="M30" s="32"/>
      <c r="N30" s="15">
        <f>I29</f>
        <v>342</v>
      </c>
    </row>
    <row r="31" spans="1:14" ht="15" customHeight="1">
      <c r="A31" s="26"/>
      <c r="B31" s="26"/>
      <c r="C31" s="15"/>
      <c r="D31" s="15"/>
      <c r="E31" s="15"/>
      <c r="F31" s="15"/>
      <c r="G31" s="15"/>
      <c r="H31" s="15"/>
      <c r="I31" s="31"/>
      <c r="J31" s="31"/>
      <c r="K31" s="19"/>
      <c r="M31" s="36"/>
      <c r="N31" s="15">
        <f>I29</f>
        <v>342</v>
      </c>
    </row>
    <row r="32" spans="1:14" ht="15" customHeight="1">
      <c r="A32" s="26"/>
      <c r="B32" s="26"/>
      <c r="C32" s="15"/>
      <c r="D32" s="15"/>
      <c r="E32" s="15"/>
      <c r="F32" s="15"/>
      <c r="G32" s="15"/>
      <c r="H32" s="15"/>
      <c r="I32" s="15"/>
      <c r="J32" s="15"/>
      <c r="K32" s="19"/>
      <c r="M32" s="36"/>
      <c r="N32" s="15">
        <f>I29</f>
        <v>342</v>
      </c>
    </row>
    <row r="33" spans="1:14" ht="19.5" customHeight="1">
      <c r="A33" s="38">
        <v>2</v>
      </c>
      <c r="B33" s="43" t="str">
        <f>mannschaften!B8</f>
        <v>BSV 86 München 1</v>
      </c>
      <c r="C33" s="43"/>
      <c r="D33" s="43"/>
      <c r="E33" s="43"/>
      <c r="I33" s="37" t="s">
        <v>43</v>
      </c>
      <c r="J33" s="37"/>
      <c r="K33" s="12">
        <v>12</v>
      </c>
      <c r="L33" s="13" t="s">
        <v>61</v>
      </c>
      <c r="M33" s="14">
        <v>4</v>
      </c>
      <c r="N33" s="15">
        <f>I43</f>
        <v>347</v>
      </c>
    </row>
    <row r="34" spans="1:14" ht="15" customHeight="1">
      <c r="A34" s="16"/>
      <c r="B34" s="17"/>
      <c r="C34" s="105" t="s">
        <v>56</v>
      </c>
      <c r="D34" s="105" t="s">
        <v>3</v>
      </c>
      <c r="E34" s="105" t="s">
        <v>57</v>
      </c>
      <c r="F34" s="104" t="s">
        <v>58</v>
      </c>
      <c r="G34" s="104" t="s">
        <v>59</v>
      </c>
      <c r="H34" s="104" t="s">
        <v>60</v>
      </c>
      <c r="I34" s="15"/>
      <c r="J34" s="15"/>
      <c r="K34" s="19"/>
      <c r="M34" s="20"/>
      <c r="N34" s="15">
        <f>I43</f>
        <v>347</v>
      </c>
    </row>
    <row r="35" spans="2:14" ht="15" customHeight="1">
      <c r="B35" s="185" t="str">
        <f>CONCATENATE(IF(ISNA(VLOOKUP($C35,spieler!$A$2:$F$110,2,FALSE)),"falsche Nummer",VLOOKUP($C35,spieler!$A$2:$F$110,2,FALSE)),",",IF(ISNA(VLOOKUP($C35,spieler!$A$2:$F$110,3,FALSE)),"???",VLOOKUP($C35,spieler!$A$2:$F$110,3,FALSE)))</f>
        <v> , </v>
      </c>
      <c r="C35" s="91"/>
      <c r="D35" s="92" t="str">
        <f>IF(ISNA(VLOOKUP($C35,spieler!$A$2:$F$110,4,FALSE)),"???",VLOOKUP($C35,spieler!$A$2:$F$110,4,FALSE))</f>
        <v> </v>
      </c>
      <c r="E35" s="93" t="str">
        <f>IF(ISNA(VLOOKUP($C35,eingabe!$B$4:$I$250,5,FALSE))," ",VLOOKUP($C35,eingabe!$B$4:$I$50,5,FALSE))</f>
        <v> </v>
      </c>
      <c r="F35" s="93" t="str">
        <f>IF(ISNA(VLOOKUP($C35,eingabe!$B$4:$I$250,6,FALSE))," ",VLOOKUP($C35,eingabe!$B$4:$I$50,6,FALSE))</f>
        <v> </v>
      </c>
      <c r="G35" s="93" t="str">
        <f>IF(ISNA(VLOOKUP($C35,eingabe!$B$4:$I$250,7,FALSE))," ",VLOOKUP($C35,eingabe!$B$4:$I$50,7,FALSE))</f>
        <v> </v>
      </c>
      <c r="H35" s="93" t="str">
        <f>IF(ISNA(VLOOKUP($C35,eingabe!$B$4:$I$250,8,FALSE))," ",VLOOKUP($C35,eingabe!$B$4:$I$50,8,FALSE))</f>
        <v> </v>
      </c>
      <c r="I35" s="21">
        <f>SUM(E35:H35)</f>
        <v>0</v>
      </c>
      <c r="J35" s="41"/>
      <c r="K35" s="19"/>
      <c r="M35" s="23"/>
      <c r="N35" s="15">
        <f>I43</f>
        <v>347</v>
      </c>
    </row>
    <row r="36" spans="1:16" ht="15" customHeight="1">
      <c r="A36" s="16"/>
      <c r="B36" s="192" t="str">
        <f>CONCATENATE(IF(ISNA(VLOOKUP($C36,spieler!$A$2:$F$110,2,FALSE)),"falsche Nummer",VLOOKUP($C36,spieler!$A$2:$F$110,2,FALSE)),",",IF(ISNA(VLOOKUP($C36,spieler!$A$2:$F$110,3,FALSE)),"???",VLOOKUP($C36,spieler!$A$2:$F$110,3,FALSE)))</f>
        <v>Frank,Petra</v>
      </c>
      <c r="C36" s="183">
        <v>28168</v>
      </c>
      <c r="D36" s="96" t="str">
        <f>IF(ISNA(VLOOKUP($C36,spieler!$A$2:$F$110,4,FALSE)),"???",VLOOKUP($C36,spieler!$A$2:$F$110,4,FALSE))</f>
        <v>SW I</v>
      </c>
      <c r="E36" s="97">
        <f>IF(ISNA(VLOOKUP($C36,eingabe!$B$4:$I$250,5,FALSE))," ",VLOOKUP($C36,eingabe!$B$4:$I$50,5,FALSE))</f>
        <v>29</v>
      </c>
      <c r="F36" s="97">
        <f>IF(ISNA(VLOOKUP($C36,eingabe!$B$4:$I$250,6,FALSE))," ",VLOOKUP($C36,eingabe!$B$4:$I$50,6,FALSE))</f>
        <v>29</v>
      </c>
      <c r="G36" s="97">
        <f>IF(ISNA(VLOOKUP($C36,eingabe!$B$4:$I$250,7,FALSE))," ",VLOOKUP($C36,eingabe!$B$4:$I$50,7,FALSE))</f>
        <v>32</v>
      </c>
      <c r="H36" s="97">
        <f>IF(ISNA(VLOOKUP($C36,eingabe!$B$4:$I$250,8,FALSE))," ",VLOOKUP($C36,eingabe!$B$4:$I$50,8,FALSE))</f>
        <v>32</v>
      </c>
      <c r="I36" s="24">
        <f>SUM(E36:H36)</f>
        <v>122</v>
      </c>
      <c r="J36" s="41"/>
      <c r="K36" s="19"/>
      <c r="M36" s="20"/>
      <c r="N36" s="15">
        <f>I43</f>
        <v>347</v>
      </c>
      <c r="P36" s="26" t="s">
        <v>35</v>
      </c>
    </row>
    <row r="37" spans="1:14" ht="15" customHeight="1">
      <c r="A37" s="16"/>
      <c r="B37" s="186" t="str">
        <f>CONCATENATE(IF(ISNA(VLOOKUP($C37,spieler!$A$2:$F$110,2,FALSE)),"falsche Nummer",VLOOKUP($C37,spieler!$A$2:$F$110,2,FALSE)),",",IF(ISNA(VLOOKUP($C37,spieler!$A$2:$F$110,3,FALSE)),"???",VLOOKUP($C37,spieler!$A$2:$F$110,3,FALSE)))</f>
        <v>Landl,Helmut</v>
      </c>
      <c r="C37" s="95">
        <v>6879</v>
      </c>
      <c r="D37" s="96" t="str">
        <f>IF(ISNA(VLOOKUP($C37,spieler!$A$2:$F$110,4,FALSE)),"???",VLOOKUP($C37,spieler!$A$2:$F$110,4,FALSE))</f>
        <v>SM II</v>
      </c>
      <c r="E37" s="97">
        <f>IF(ISNA(VLOOKUP($C37,eingabe!$B$4:$I$250,5,FALSE))," ",VLOOKUP($C37,eingabe!$B$4:$I$50,5,FALSE))</f>
        <v>30</v>
      </c>
      <c r="F37" s="97">
        <f>IF(ISNA(VLOOKUP($C37,eingabe!$B$4:$I$250,6,FALSE))," ",VLOOKUP($C37,eingabe!$B$4:$I$50,6,FALSE))</f>
        <v>28</v>
      </c>
      <c r="G37" s="97">
        <f>IF(ISNA(VLOOKUP($C37,eingabe!$B$4:$I$250,7,FALSE))," ",VLOOKUP($C37,eingabe!$B$4:$I$50,7,FALSE))</f>
        <v>28</v>
      </c>
      <c r="H37" s="97">
        <f>IF(ISNA(VLOOKUP($C37,eingabe!$B$4:$I$250,8,FALSE))," ",VLOOKUP($C37,eingabe!$B$4:$I$50,8,FALSE))</f>
        <v>29</v>
      </c>
      <c r="I37" s="24">
        <f>SUM(E37:H37)</f>
        <v>115</v>
      </c>
      <c r="J37" s="41"/>
      <c r="K37" s="19"/>
      <c r="M37" s="20"/>
      <c r="N37" s="31">
        <f>I43</f>
        <v>347</v>
      </c>
    </row>
    <row r="38" spans="1:14" ht="15" customHeight="1">
      <c r="A38" s="16"/>
      <c r="B38" s="187" t="str">
        <f>CONCATENATE(IF(ISNA(VLOOKUP($C38,spieler!$A$2:$F$110,2,FALSE)),"falsche Nummer",VLOOKUP($C38,spieler!$A$2:$F$110,2,FALSE)),",",IF(ISNA(VLOOKUP($C38,spieler!$A$2:$F$110,3,FALSE)),"???",VLOOKUP($C38,spieler!$A$2:$F$110,3,FALSE)))</f>
        <v>Friesacher,Gerald</v>
      </c>
      <c r="C38" s="99">
        <v>31842</v>
      </c>
      <c r="D38" s="100" t="str">
        <f>IF(ISNA(VLOOKUP($C38,spieler!$A$2:$F$110,4,FALSE)),"???",VLOOKUP($C38,spieler!$A$2:$F$110,4,FALSE))</f>
        <v>SM I</v>
      </c>
      <c r="E38" s="101">
        <f>IF(ISNA(VLOOKUP($C38,eingabe!$B$4:$I$250,5,FALSE))," ",VLOOKUP($C38,eingabe!$B$4:$I$50,5,FALSE))</f>
        <v>30</v>
      </c>
      <c r="F38" s="101">
        <f>IF(ISNA(VLOOKUP($C38,eingabe!$B$4:$I$250,6,FALSE))," ",VLOOKUP($C38,eingabe!$B$4:$I$50,6,FALSE))</f>
        <v>23</v>
      </c>
      <c r="G38" s="101">
        <f>IF(ISNA(VLOOKUP($C38,eingabe!$B$4:$I$250,7,FALSE))," ",VLOOKUP($C38,eingabe!$B$4:$I$50,7,FALSE))</f>
        <v>30</v>
      </c>
      <c r="H38" s="101">
        <f>IF(ISNA(VLOOKUP($C38,eingabe!$B$4:$I$250,8,FALSE))," ",VLOOKUP($C38,eingabe!$B$4:$I$50,8,FALSE))</f>
        <v>27</v>
      </c>
      <c r="I38" s="25">
        <f>SUM(E38:H38)</f>
        <v>110</v>
      </c>
      <c r="J38" s="41"/>
      <c r="K38" s="19"/>
      <c r="M38" s="20"/>
      <c r="N38" s="15">
        <f>I43</f>
        <v>347</v>
      </c>
    </row>
    <row r="39" spans="1:14" ht="15" customHeight="1">
      <c r="A39" s="16"/>
      <c r="B39" s="8"/>
      <c r="C39" s="44"/>
      <c r="D39" s="44"/>
      <c r="E39" s="44"/>
      <c r="F39" s="44"/>
      <c r="G39" s="44"/>
      <c r="H39" s="44"/>
      <c r="I39" s="27"/>
      <c r="J39" s="27"/>
      <c r="K39" s="19"/>
      <c r="M39" s="20"/>
      <c r="N39" s="15">
        <f>I43</f>
        <v>347</v>
      </c>
    </row>
    <row r="40" spans="1:14" ht="15" customHeight="1">
      <c r="A40" s="28"/>
      <c r="B40" s="227" t="s">
        <v>287</v>
      </c>
      <c r="C40" s="228"/>
      <c r="D40" s="229"/>
      <c r="E40" s="102" t="str">
        <f>IF(ISNA(VLOOKUP($C40,eingabe!$B$4:$I$27,5,FALSE))," ",VLOOKUP($C40,eingabe!$B$4:$I$27,5,FALSE))</f>
        <v> </v>
      </c>
      <c r="F40" s="97" t="str">
        <f>IF(ISNA(VLOOKUP($C40,eingabe!$B$4:$I$27,6,FALSE))," ",VLOOKUP($C40,eingabe!$B$4:$I$27,6,FALSE))</f>
        <v> </v>
      </c>
      <c r="G40" s="97" t="str">
        <f>IF(ISNA(VLOOKUP($C40,eingabe!$B$4:$I$27,7,FALSE))," ",VLOOKUP($C40,eingabe!$B$4:$I$27,7,FALSE))</f>
        <v> </v>
      </c>
      <c r="H40" s="97" t="str">
        <f>IF(ISNA(VLOOKUP($C40,eingabe!$B$4:$I$27,8,FALSE))," ",VLOOKUP($C40,eingabe!$B$4:$I$27,8,FALSE))</f>
        <v> </v>
      </c>
      <c r="I40" s="29">
        <f>SUM(E40:H40)</f>
        <v>0</v>
      </c>
      <c r="J40" s="41"/>
      <c r="K40" s="19"/>
      <c r="M40" s="30"/>
      <c r="N40" s="15">
        <f>I43</f>
        <v>347</v>
      </c>
    </row>
    <row r="41" spans="1:14" ht="15" customHeight="1">
      <c r="A41" s="28" t="s">
        <v>289</v>
      </c>
      <c r="B41" s="103" t="str">
        <f>CONCATENATE(IF(ISNA(VLOOKUP($C41,spieler!$A$2:$F$2,2,FALSE)),"falsche Nummer",VLOOKUP($C41,spieler!$A$2:$F$2,2,FALSE)),",",IF(ISNA(VLOOKUP($C41,spieler!$A$2:$F$2,3,FALSE)),"???",VLOOKUP($C41,spieler!$A$2:$F$2,3,FALSE)))</f>
        <v> , </v>
      </c>
      <c r="C41" s="104"/>
      <c r="D41" s="95" t="str">
        <f>IF(ISNA(VLOOKUP($C41,spieler!$A$2:$F$2,4,FALSE)),"???",VLOOKUP($C41,spieler!$A$2:$F$2,4,FALSE))</f>
        <v> </v>
      </c>
      <c r="E41" s="102" t="str">
        <f>IF(ISNA(VLOOKUP($C41,eingabe!$B$4:$I$27,5,FALSE))," ",VLOOKUP($C41,eingabe!$B$4:$I$27,5,FALSE))</f>
        <v> </v>
      </c>
      <c r="F41" s="97" t="str">
        <f>IF(ISNA(VLOOKUP($C41,eingabe!$B$4:$I$27,6,FALSE))," ",VLOOKUP($C41,eingabe!$B$4:$I$27,6,FALSE))</f>
        <v> </v>
      </c>
      <c r="G41" s="97" t="str">
        <f>IF(ISNA(VLOOKUP($C41,eingabe!$B$4:$I$27,7,FALSE))," ",VLOOKUP($C41,eingabe!$B$4:$I$27,7,FALSE))</f>
        <v> </v>
      </c>
      <c r="H41" s="97" t="str">
        <f>IF(ISNA(VLOOKUP($C41,eingabe!$B$4:$I$27,8,FALSE))," ",VLOOKUP($C41,eingabe!$B$4:$I$27,8,FALSE))</f>
        <v> </v>
      </c>
      <c r="I41" s="29">
        <f>SUM(E41:H41)</f>
        <v>0</v>
      </c>
      <c r="J41" s="41"/>
      <c r="K41" s="19"/>
      <c r="M41" s="30"/>
      <c r="N41" s="15">
        <f>I43</f>
        <v>347</v>
      </c>
    </row>
    <row r="42" spans="1:14" ht="15" customHeight="1">
      <c r="A42" s="7"/>
      <c r="B42" s="106"/>
      <c r="C42" s="27"/>
      <c r="D42" s="27"/>
      <c r="E42" s="27"/>
      <c r="F42" s="27"/>
      <c r="G42" s="27"/>
      <c r="H42" s="27"/>
      <c r="I42" s="27"/>
      <c r="J42" s="27"/>
      <c r="K42" s="19"/>
      <c r="M42" s="32"/>
      <c r="N42" s="15">
        <f>I43</f>
        <v>347</v>
      </c>
    </row>
    <row r="43" spans="1:14" ht="15" customHeight="1">
      <c r="A43" s="7"/>
      <c r="B43" s="8"/>
      <c r="C43" s="44"/>
      <c r="D43" s="44"/>
      <c r="E43" s="104">
        <f>SUM(E35:E38)</f>
        <v>89</v>
      </c>
      <c r="F43" s="104">
        <f>SUM(F35:F38)</f>
        <v>80</v>
      </c>
      <c r="G43" s="104">
        <f>SUM(G35:G38)</f>
        <v>90</v>
      </c>
      <c r="H43" s="104">
        <f>SUM(H35:H38)</f>
        <v>88</v>
      </c>
      <c r="I43" s="33">
        <f>SUM(I35:I38)</f>
        <v>347</v>
      </c>
      <c r="J43" s="18"/>
      <c r="K43" s="19"/>
      <c r="M43" s="32"/>
      <c r="N43" s="15">
        <f>I43</f>
        <v>347</v>
      </c>
    </row>
    <row r="44" spans="1:14" ht="15" customHeight="1">
      <c r="A44" s="7"/>
      <c r="B44" s="17" t="s">
        <v>35</v>
      </c>
      <c r="C44" s="17"/>
      <c r="D44" s="17"/>
      <c r="E44" s="34"/>
      <c r="F44" s="34"/>
      <c r="G44" s="34"/>
      <c r="H44" s="31"/>
      <c r="I44" s="35">
        <f>I43/12</f>
        <v>28.916666666666668</v>
      </c>
      <c r="J44" s="42"/>
      <c r="K44" s="19"/>
      <c r="M44" s="32"/>
      <c r="N44" s="15">
        <f>I43</f>
        <v>347</v>
      </c>
    </row>
    <row r="45" spans="1:14" ht="15" customHeight="1">
      <c r="A45" s="26"/>
      <c r="B45" s="26"/>
      <c r="C45" s="15"/>
      <c r="D45" s="15"/>
      <c r="E45" s="15"/>
      <c r="F45" s="15"/>
      <c r="G45" s="15"/>
      <c r="H45" s="15"/>
      <c r="I45" s="31"/>
      <c r="J45" s="31"/>
      <c r="K45" s="19"/>
      <c r="M45" s="36"/>
      <c r="N45" s="15">
        <f>I43</f>
        <v>347</v>
      </c>
    </row>
    <row r="46" spans="1:14" ht="15" customHeight="1">
      <c r="A46" s="26"/>
      <c r="B46" s="26"/>
      <c r="C46" s="15"/>
      <c r="D46" s="15"/>
      <c r="E46" s="15"/>
      <c r="F46" s="15"/>
      <c r="G46" s="15"/>
      <c r="H46" s="15"/>
      <c r="I46" s="15"/>
      <c r="J46" s="15"/>
      <c r="K46" s="19"/>
      <c r="M46" s="36"/>
      <c r="N46" s="15">
        <f>I43</f>
        <v>347</v>
      </c>
    </row>
    <row r="47" spans="1:14" ht="19.5" customHeight="1">
      <c r="A47" s="38">
        <v>4</v>
      </c>
      <c r="B47" s="43" t="str">
        <f>mannschaften!B4</f>
        <v>BGC Neutraubling</v>
      </c>
      <c r="C47" s="43"/>
      <c r="D47" s="43"/>
      <c r="E47" s="43"/>
      <c r="I47" s="37" t="s">
        <v>43</v>
      </c>
      <c r="J47" s="37"/>
      <c r="K47" s="12">
        <v>10</v>
      </c>
      <c r="L47" s="13" t="s">
        <v>61</v>
      </c>
      <c r="M47" s="14">
        <v>6</v>
      </c>
      <c r="N47" s="15">
        <f>I57</f>
        <v>353</v>
      </c>
    </row>
    <row r="48" spans="1:14" ht="15" customHeight="1">
      <c r="A48" s="16"/>
      <c r="B48" s="17"/>
      <c r="C48" s="105" t="s">
        <v>56</v>
      </c>
      <c r="D48" s="105" t="s">
        <v>3</v>
      </c>
      <c r="E48" s="105" t="s">
        <v>57</v>
      </c>
      <c r="F48" s="104" t="s">
        <v>58</v>
      </c>
      <c r="G48" s="104" t="s">
        <v>59</v>
      </c>
      <c r="H48" s="104" t="s">
        <v>60</v>
      </c>
      <c r="I48" s="15"/>
      <c r="J48" s="15"/>
      <c r="K48" s="19"/>
      <c r="M48" s="20"/>
      <c r="N48" s="15">
        <f>I57</f>
        <v>353</v>
      </c>
    </row>
    <row r="49" spans="2:14" ht="15" customHeight="1">
      <c r="B49" s="90" t="str">
        <f>CONCATENATE(IF(ISNA(VLOOKUP($C49,spieler!$A$2:$F$110,2,FALSE)),"falsche Nummer",VLOOKUP($C49,spieler!$A$2:$F$110,2,FALSE)),",",IF(ISNA(VLOOKUP($C49,spieler!$A$2:$F$110,3,FALSE)),"???",VLOOKUP($C49,spieler!$A$2:$F$110,3,FALSE)))</f>
        <v>Schrettl,Thomas</v>
      </c>
      <c r="C49" s="91">
        <v>49424</v>
      </c>
      <c r="D49" s="92" t="str">
        <f>IF(ISNA(VLOOKUP($C49,spieler!$A$2:$F$110,4,FALSE)),"???",VLOOKUP($C49,spieler!$A$2:$F$110,4,FALSE))</f>
        <v>SM I</v>
      </c>
      <c r="E49" s="93">
        <f>IF(ISNA(VLOOKUP($C49,eingabe!$B$4:$I$250,5,FALSE))," ",VLOOKUP($C49,eingabe!$B$4:$I$50,5,FALSE))</f>
        <v>34</v>
      </c>
      <c r="F49" s="93">
        <f>IF(ISNA(VLOOKUP($C49,eingabe!$B$4:$I$250,6,FALSE))," ",VLOOKUP($C49,eingabe!$B$4:$I$50,6,FALSE))</f>
        <v>28</v>
      </c>
      <c r="G49" s="93">
        <f>IF(ISNA(VLOOKUP($C49,eingabe!$B$4:$I$250,7,FALSE))," ",VLOOKUP($C49,eingabe!$B$4:$I$50,7,FALSE))</f>
        <v>30</v>
      </c>
      <c r="H49" s="93">
        <f>IF(ISNA(VLOOKUP($C49,eingabe!$B$4:$I$250,8,FALSE))," ",VLOOKUP($C49,eingabe!$B$4:$I$50,8,FALSE))</f>
        <v>32</v>
      </c>
      <c r="I49" s="21">
        <f>SUM(E49:H49)</f>
        <v>124</v>
      </c>
      <c r="J49" s="41"/>
      <c r="K49" s="19"/>
      <c r="M49" s="23"/>
      <c r="N49" s="15">
        <f>I57</f>
        <v>353</v>
      </c>
    </row>
    <row r="50" spans="1:14" ht="15" customHeight="1">
      <c r="A50" s="16"/>
      <c r="B50" s="94" t="str">
        <f>CONCATENATE(IF(ISNA(VLOOKUP($C50,spieler!$A$2:$F$110,2,FALSE)),"falsche Nummer",VLOOKUP($C50,spieler!$A$2:$F$110,2,FALSE)),",",IF(ISNA(VLOOKUP($C50,spieler!$A$2:$F$110,3,FALSE)),"???",VLOOKUP($C50,spieler!$A$2:$F$110,3,FALSE)))</f>
        <v>Egger,Hans-Jürgen</v>
      </c>
      <c r="C50" s="95">
        <v>46406</v>
      </c>
      <c r="D50" s="96" t="str">
        <f>IF(ISNA(VLOOKUP($C50,spieler!$A$2:$F$110,4,FALSE)),"???",VLOOKUP($C50,spieler!$A$2:$F$110,4,FALSE))</f>
        <v>SM I</v>
      </c>
      <c r="E50" s="97">
        <f>IF(ISNA(VLOOKUP($C50,eingabe!$B$4:$I$250,5,FALSE))," ",VLOOKUP($C50,eingabe!$B$4:$I$50,5,FALSE))</f>
        <v>34</v>
      </c>
      <c r="F50" s="97">
        <f>IF(ISNA(VLOOKUP($C50,eingabe!$B$4:$I$250,6,FALSE))," ",VLOOKUP($C50,eingabe!$B$4:$I$50,6,FALSE))</f>
        <v>28</v>
      </c>
      <c r="G50" s="97">
        <f>IF(ISNA(VLOOKUP($C50,eingabe!$B$4:$I$250,7,FALSE))," ",VLOOKUP($C50,eingabe!$B$4:$I$50,7,FALSE))</f>
        <v>31</v>
      </c>
      <c r="H50" s="97">
        <f>IF(ISNA(VLOOKUP($C50,eingabe!$B$4:$I$250,8,FALSE))," ",VLOOKUP($C50,eingabe!$B$4:$I$50,8,FALSE))</f>
        <v>32</v>
      </c>
      <c r="I50" s="24">
        <f>SUM(E50:H50)</f>
        <v>125</v>
      </c>
      <c r="J50" s="41"/>
      <c r="K50" s="19"/>
      <c r="M50" s="20"/>
      <c r="N50" s="15">
        <f>I57</f>
        <v>353</v>
      </c>
    </row>
    <row r="51" spans="1:14" ht="15" customHeight="1">
      <c r="A51" s="16"/>
      <c r="B51" s="94" t="str">
        <f>CONCATENATE(IF(ISNA(VLOOKUP($C51,spieler!$A$2:$F$110,2,FALSE)),"falsche Nummer",VLOOKUP($C51,spieler!$A$2:$F$110,2,FALSE)),",",IF(ISNA(VLOOKUP($C51,spieler!$A$2:$F$110,3,FALSE)),"???",VLOOKUP($C51,spieler!$A$2:$F$110,3,FALSE)))</f>
        <v>Weinberger,Reiner</v>
      </c>
      <c r="C51" s="95">
        <v>26955</v>
      </c>
      <c r="D51" s="96" t="str">
        <f>IF(ISNA(VLOOKUP($C51,spieler!$A$2:$F$110,4,FALSE)),"???",VLOOKUP($C51,spieler!$A$2:$F$110,4,FALSE))</f>
        <v>SM I</v>
      </c>
      <c r="E51" s="97">
        <f>IF(ISNA(VLOOKUP($C51,eingabe!$B$4:$I$250,5,FALSE))," ",VLOOKUP($C51,eingabe!$B$4:$I$50,5,FALSE))</f>
        <v>34</v>
      </c>
      <c r="F51" s="97">
        <f>IF(ISNA(VLOOKUP($C51,eingabe!$B$4:$I$250,6,FALSE))," ",VLOOKUP($C51,eingabe!$B$4:$I$50,6,FALSE))</f>
        <v>28</v>
      </c>
      <c r="G51" s="97">
        <f>IF(ISNA(VLOOKUP($C51,eingabe!$B$4:$I$250,7,FALSE))," ",VLOOKUP($C51,eingabe!$B$4:$I$50,7,FALSE))</f>
        <v>26</v>
      </c>
      <c r="H51" s="97">
        <f>IF(ISNA(VLOOKUP($C51,eingabe!$B$4:$I$250,8,FALSE))," ",VLOOKUP($C51,eingabe!$B$4:$I$50,8,FALSE))</f>
        <v>33</v>
      </c>
      <c r="I51" s="24">
        <f>SUM(E51:H51)</f>
        <v>121</v>
      </c>
      <c r="J51" s="41"/>
      <c r="K51" s="19"/>
      <c r="M51" s="20"/>
      <c r="N51" s="31">
        <f>I57</f>
        <v>353</v>
      </c>
    </row>
    <row r="52" spans="1:14" ht="15" customHeight="1">
      <c r="A52" s="16"/>
      <c r="B52" s="187" t="str">
        <f>CONCATENATE(IF(ISNA(VLOOKUP($C52,spieler!$A$2:$F$110,2,FALSE)),"falsche Nummer",VLOOKUP($C52,spieler!$A$2:$F$110,2,FALSE)),",",IF(ISNA(VLOOKUP($C52,spieler!$A$2:$F$110,3,FALSE)),"???",VLOOKUP($C52,spieler!$A$2:$F$110,3,FALSE)))</f>
        <v>Amberger,Peter</v>
      </c>
      <c r="C52" s="99">
        <v>29237</v>
      </c>
      <c r="D52" s="100" t="str">
        <f>IF(ISNA(VLOOKUP($C52,spieler!$A$2:$F$110,4,FALSE)),"???",VLOOKUP($C52,spieler!$A$2:$F$110,4,FALSE))</f>
        <v>SM I</v>
      </c>
      <c r="E52" s="150">
        <f>IF(ISNA(VLOOKUP($C52,eingabe!$B$4:$I$250,5,FALSE))," ",VLOOKUP($C52,eingabe!$B$4:$I$50,5,FALSE))</f>
        <v>27</v>
      </c>
      <c r="F52" s="101">
        <f>IF(ISNA(VLOOKUP($C52,eingabe!$B$4:$I$250,6,FALSE))," ",VLOOKUP($C52,eingabe!$B$4:$I$50,6,FALSE))</f>
        <v>26</v>
      </c>
      <c r="G52" s="101">
        <f>IF(ISNA(VLOOKUP($C52,eingabe!$B$4:$I$250,7,FALSE))," ",VLOOKUP($C52,eingabe!$B$4:$I$50,7,FALSE))</f>
        <v>31</v>
      </c>
      <c r="H52" s="101">
        <f>IF(ISNA(VLOOKUP($C52,eingabe!$B$4:$I$250,8,FALSE))," ",VLOOKUP($C52,eingabe!$B$4:$I$50,8,FALSE))</f>
        <v>25</v>
      </c>
      <c r="I52" s="25">
        <f>SUM(E52:H52)</f>
        <v>109</v>
      </c>
      <c r="J52" s="41"/>
      <c r="K52" s="19"/>
      <c r="M52" s="20"/>
      <c r="N52" s="15">
        <f>I57</f>
        <v>353</v>
      </c>
    </row>
    <row r="53" spans="1:14" ht="15" customHeight="1">
      <c r="A53" s="16"/>
      <c r="B53" s="8"/>
      <c r="C53" s="44"/>
      <c r="D53" s="44"/>
      <c r="E53" s="44"/>
      <c r="F53" s="44"/>
      <c r="G53" s="44"/>
      <c r="H53" s="44"/>
      <c r="I53" s="27"/>
      <c r="J53" s="27"/>
      <c r="K53" s="19"/>
      <c r="M53" s="20"/>
      <c r="N53" s="15">
        <f>I57</f>
        <v>353</v>
      </c>
    </row>
    <row r="54" spans="1:14" ht="15" customHeight="1">
      <c r="A54" s="28"/>
      <c r="B54" s="227" t="s">
        <v>287</v>
      </c>
      <c r="C54" s="228"/>
      <c r="D54" s="191"/>
      <c r="E54" s="102">
        <v>-34</v>
      </c>
      <c r="F54" s="97">
        <v>-28</v>
      </c>
      <c r="G54" s="97">
        <v>-31</v>
      </c>
      <c r="H54" s="97">
        <v>-33</v>
      </c>
      <c r="I54" s="29">
        <f>SUM(E54:H54)</f>
        <v>-126</v>
      </c>
      <c r="J54" s="41"/>
      <c r="K54" s="19"/>
      <c r="M54" s="30"/>
      <c r="N54" s="15">
        <f>I57</f>
        <v>353</v>
      </c>
    </row>
    <row r="55" spans="1:14" ht="15" customHeight="1">
      <c r="A55" s="28" t="s">
        <v>289</v>
      </c>
      <c r="B55" s="103" t="str">
        <f>CONCATENATE(IF(ISNA(VLOOKUP($C55,spieler!$A$2:$F$2,2,FALSE)),"falsche Nummer",VLOOKUP($C55,spieler!$A$2:$F$2,2,FALSE)),",",IF(ISNA(VLOOKUP($C55,spieler!$A$2:$F$2,3,FALSE)),"???",VLOOKUP($C55,spieler!$A$2:$F$2,3,FALSE)))</f>
        <v> , </v>
      </c>
      <c r="C55" s="104"/>
      <c r="D55" s="95" t="str">
        <f>IF(ISNA(VLOOKUP($C55,spieler!$A$2:$F$2,4,FALSE)),"???",VLOOKUP($C55,spieler!$A$2:$F$2,4,FALSE))</f>
        <v> </v>
      </c>
      <c r="E55" s="102" t="str">
        <f>IF(ISNA(VLOOKUP($C55,eingabe!$B$4:$I$50,5,FALSE))," ",VLOOKUP($C55,eingabe!$B$4:$I$50,5,FALSE))</f>
        <v> </v>
      </c>
      <c r="F55" s="97" t="str">
        <f>IF(ISNA(VLOOKUP($C55,eingabe!$B$4:$I$50,6,FALSE))," ",VLOOKUP($C55,eingabe!$B$4:$I$50,6,FALSE))</f>
        <v> </v>
      </c>
      <c r="G55" s="97" t="str">
        <f>IF(ISNA(VLOOKUP($C55,eingabe!$B$4:$I$50,7,FALSE))," ",VLOOKUP($C55,eingabe!$B$4:$I$50,7,FALSE))</f>
        <v> </v>
      </c>
      <c r="H55" s="97" t="str">
        <f>IF(ISNA(VLOOKUP($C55,eingabe!$B$4:$I$50,8,FALSE))," ",VLOOKUP($C55,eingabe!$B$4:$I$50,8,FALSE))</f>
        <v> </v>
      </c>
      <c r="I55" s="29">
        <f>SUM(E55:H55)</f>
        <v>0</v>
      </c>
      <c r="J55" s="41"/>
      <c r="K55" s="19"/>
      <c r="M55" s="30"/>
      <c r="N55" s="15">
        <f>I57</f>
        <v>353</v>
      </c>
    </row>
    <row r="56" spans="1:14" ht="15" customHeight="1">
      <c r="A56" s="7"/>
      <c r="B56" s="106"/>
      <c r="C56" s="27"/>
      <c r="D56" s="27"/>
      <c r="E56" s="27"/>
      <c r="F56" s="27"/>
      <c r="G56" s="27"/>
      <c r="H56" s="27"/>
      <c r="I56" s="27"/>
      <c r="J56" s="27"/>
      <c r="K56" s="19"/>
      <c r="M56" s="32"/>
      <c r="N56" s="15">
        <f>I57</f>
        <v>353</v>
      </c>
    </row>
    <row r="57" spans="1:14" ht="15" customHeight="1">
      <c r="A57" s="7"/>
      <c r="B57" s="8"/>
      <c r="C57" s="44"/>
      <c r="D57" s="44"/>
      <c r="E57" s="104">
        <f>SUM(E49:E54)</f>
        <v>95</v>
      </c>
      <c r="F57" s="104">
        <f>SUM(F49:F54)</f>
        <v>82</v>
      </c>
      <c r="G57" s="104">
        <f>SUM(G49:G54)</f>
        <v>87</v>
      </c>
      <c r="H57" s="104">
        <f>SUM(H49:H54)</f>
        <v>89</v>
      </c>
      <c r="I57" s="33">
        <f>SUM(E57:H57)</f>
        <v>353</v>
      </c>
      <c r="J57" s="18"/>
      <c r="K57" s="19"/>
      <c r="M57" s="32"/>
      <c r="N57" s="15">
        <f>I57</f>
        <v>353</v>
      </c>
    </row>
    <row r="58" spans="1:14" ht="15" customHeight="1">
      <c r="A58" s="7"/>
      <c r="B58" s="17" t="s">
        <v>35</v>
      </c>
      <c r="C58" s="17"/>
      <c r="D58" s="17"/>
      <c r="E58" s="34"/>
      <c r="F58" s="34"/>
      <c r="G58" s="34"/>
      <c r="H58" s="31"/>
      <c r="I58" s="35">
        <f>I57/12</f>
        <v>29.416666666666668</v>
      </c>
      <c r="J58" s="42"/>
      <c r="K58" s="19"/>
      <c r="M58" s="32"/>
      <c r="N58" s="15">
        <f>I57</f>
        <v>353</v>
      </c>
    </row>
    <row r="59" spans="1:14" ht="15" customHeight="1">
      <c r="A59" s="26"/>
      <c r="B59" s="26"/>
      <c r="C59" s="15"/>
      <c r="D59" s="15"/>
      <c r="E59" s="15"/>
      <c r="F59" s="15"/>
      <c r="G59" s="15"/>
      <c r="H59" s="15"/>
      <c r="I59" s="31"/>
      <c r="J59" s="31"/>
      <c r="K59" s="19"/>
      <c r="M59" s="36"/>
      <c r="N59" s="15">
        <f>I57</f>
        <v>353</v>
      </c>
    </row>
    <row r="60" spans="1:14" ht="15" customHeight="1">
      <c r="A60" s="26"/>
      <c r="B60" s="26"/>
      <c r="C60" s="15"/>
      <c r="D60" s="15"/>
      <c r="E60" s="15"/>
      <c r="F60" s="15"/>
      <c r="G60" s="15"/>
      <c r="H60" s="15"/>
      <c r="I60" s="15"/>
      <c r="J60" s="15"/>
      <c r="K60" s="19"/>
      <c r="M60" s="36"/>
      <c r="N60" s="15">
        <f>I57</f>
        <v>353</v>
      </c>
    </row>
    <row r="61" spans="1:14" ht="19.5" customHeight="1">
      <c r="A61" s="38">
        <v>5</v>
      </c>
      <c r="B61" s="43" t="str">
        <f>mannschaften!B6</f>
        <v>OMGC Ingolstadt  1</v>
      </c>
      <c r="C61" s="43"/>
      <c r="D61" s="43"/>
      <c r="E61" s="43"/>
      <c r="I61" s="37" t="s">
        <v>43</v>
      </c>
      <c r="J61" s="37"/>
      <c r="K61" s="12">
        <v>8</v>
      </c>
      <c r="L61" s="13" t="s">
        <v>61</v>
      </c>
      <c r="M61" s="14">
        <v>8</v>
      </c>
      <c r="N61" s="15">
        <f>I71</f>
        <v>354</v>
      </c>
    </row>
    <row r="62" spans="1:14" ht="15" customHeight="1">
      <c r="A62" s="16"/>
      <c r="B62" s="17"/>
      <c r="C62" s="105" t="s">
        <v>56</v>
      </c>
      <c r="D62" s="105" t="s">
        <v>3</v>
      </c>
      <c r="E62" s="105" t="s">
        <v>57</v>
      </c>
      <c r="F62" s="104" t="s">
        <v>58</v>
      </c>
      <c r="G62" s="104" t="s">
        <v>59</v>
      </c>
      <c r="H62" s="104" t="s">
        <v>60</v>
      </c>
      <c r="I62" s="15"/>
      <c r="J62" s="15"/>
      <c r="K62" s="19"/>
      <c r="M62" s="20"/>
      <c r="N62" s="15">
        <f>I71</f>
        <v>354</v>
      </c>
    </row>
    <row r="63" spans="2:14" ht="15" customHeight="1">
      <c r="B63" s="90" t="str">
        <f>CONCATENATE(IF(ISNA(VLOOKUP($C63,spieler!$A$2:$F$110,2,FALSE)),"falsche Nummer",VLOOKUP($C63,spieler!$A$2:$F$110,2,FALSE)),",",IF(ISNA(VLOOKUP($C63,spieler!$A$2:$F$110,3,FALSE)),"???",VLOOKUP($C63,spieler!$A$2:$F$110,3,FALSE)))</f>
        <v>Perlich,Klaus</v>
      </c>
      <c r="C63" s="91">
        <v>40366</v>
      </c>
      <c r="D63" s="92" t="str">
        <f>IF(ISNA(VLOOKUP($C63,spieler!$A$2:$F$110,4,FALSE)),"???",VLOOKUP($C63,spieler!$A$2:$F$110,4,FALSE))</f>
        <v>SM I</v>
      </c>
      <c r="E63" s="93">
        <f>IF(ISNA(VLOOKUP($C63,eingabe!$B$4:$I$250,5,FALSE))," ",VLOOKUP($C63,eingabe!$B$4:$I$50,5,FALSE))</f>
        <v>32</v>
      </c>
      <c r="F63" s="93">
        <f>IF(ISNA(VLOOKUP($C63,eingabe!$B$4:$I$250,6,FALSE))," ",VLOOKUP($C63,eingabe!$B$4:$I$50,6,FALSE))</f>
        <v>28</v>
      </c>
      <c r="G63" s="93">
        <f>IF(ISNA(VLOOKUP($C63,eingabe!$B$4:$I$250,7,FALSE))," ",VLOOKUP($C63,eingabe!$B$4:$I$50,7,FALSE))</f>
        <v>30</v>
      </c>
      <c r="H63" s="93">
        <f>IF(ISNA(VLOOKUP($C63,eingabe!$B$4:$I$250,8,FALSE))," ",VLOOKUP($C63,eingabe!$B$4:$I$50,8,FALSE))</f>
        <v>30</v>
      </c>
      <c r="I63" s="21">
        <f>SUM(E63:H63)</f>
        <v>120</v>
      </c>
      <c r="J63" s="41"/>
      <c r="K63" s="19"/>
      <c r="M63" s="23"/>
      <c r="N63" s="15">
        <f>I71</f>
        <v>354</v>
      </c>
    </row>
    <row r="64" spans="1:14" ht="15" customHeight="1">
      <c r="A64" s="16"/>
      <c r="B64" s="94" t="str">
        <f>CONCATENATE(IF(ISNA(VLOOKUP($C64,spieler!$A$2:$F$110,2,FALSE)),"falsche Nummer",VLOOKUP($C64,spieler!$A$2:$F$110,2,FALSE)),",",IF(ISNA(VLOOKUP($C64,spieler!$A$2:$F$110,3,FALSE)),"???",VLOOKUP($C64,spieler!$A$2:$F$110,3,FALSE)))</f>
        <v>Springer,Wilfried</v>
      </c>
      <c r="C64" s="95">
        <v>35081</v>
      </c>
      <c r="D64" s="96" t="str">
        <f>IF(ISNA(VLOOKUP($C64,spieler!$A$2:$F$110,4,FALSE)),"???",VLOOKUP($C64,spieler!$A$2:$F$110,4,FALSE))</f>
        <v>SM II</v>
      </c>
      <c r="E64" s="97">
        <f>IF(ISNA(VLOOKUP($C64,eingabe!$B$4:$I$250,5,FALSE))," ",VLOOKUP($C64,eingabe!$B$4:$I$50,5,FALSE))</f>
        <v>30</v>
      </c>
      <c r="F64" s="97">
        <f>IF(ISNA(VLOOKUP($C64,eingabe!$B$4:$I$250,6,FALSE))," ",VLOOKUP($C64,eingabe!$B$4:$I$50,6,FALSE))</f>
        <v>30</v>
      </c>
      <c r="G64" s="97">
        <f>IF(ISNA(VLOOKUP($C64,eingabe!$B$4:$I$250,7,FALSE))," ",VLOOKUP($C64,eingabe!$B$4:$I$50,7,FALSE))</f>
        <v>30</v>
      </c>
      <c r="H64" s="97">
        <f>IF(ISNA(VLOOKUP($C64,eingabe!$B$4:$I$250,8,FALSE))," ",VLOOKUP($C64,eingabe!$B$4:$I$50,8,FALSE))</f>
        <v>31</v>
      </c>
      <c r="I64" s="24">
        <f>SUM(E64:H64)</f>
        <v>121</v>
      </c>
      <c r="J64" s="41"/>
      <c r="K64" s="19"/>
      <c r="M64" s="20"/>
      <c r="N64" s="15">
        <f>I71</f>
        <v>354</v>
      </c>
    </row>
    <row r="65" spans="1:14" ht="15" customHeight="1">
      <c r="A65" s="16"/>
      <c r="B65" s="94" t="str">
        <f>CONCATENATE(IF(ISNA(VLOOKUP($C65,spieler!$A$2:$F$110,2,FALSE)),"falsche Nummer",VLOOKUP($C65,spieler!$A$2:$F$110,2,FALSE)),",",IF(ISNA(VLOOKUP($C65,spieler!$A$2:$F$110,3,FALSE)),"???",VLOOKUP($C65,spieler!$A$2:$F$110,3,FALSE)))</f>
        <v>Eisenberger,Peter</v>
      </c>
      <c r="C65" s="95">
        <v>40364</v>
      </c>
      <c r="D65" s="96" t="str">
        <f>IF(ISNA(VLOOKUP($C65,spieler!$A$2:$F$110,4,FALSE)),"???",VLOOKUP($C65,spieler!$A$2:$F$110,4,FALSE))</f>
        <v>SM I</v>
      </c>
      <c r="E65" s="97">
        <f>IF(ISNA(VLOOKUP($C65,eingabe!$B$4:$I$250,5,FALSE))," ",VLOOKUP($C65,eingabe!$B$4:$I$50,5,FALSE))</f>
        <v>29</v>
      </c>
      <c r="F65" s="97">
        <f>IF(ISNA(VLOOKUP($C65,eingabe!$B$4:$I$250,6,FALSE))," ",VLOOKUP($C65,eingabe!$B$4:$I$50,6,FALSE))</f>
        <v>28</v>
      </c>
      <c r="G65" s="97">
        <f>IF(ISNA(VLOOKUP($C65,eingabe!$B$4:$I$250,7,FALSE))," ",VLOOKUP($C65,eingabe!$B$4:$I$50,7,FALSE))</f>
        <v>34</v>
      </c>
      <c r="H65" s="97">
        <f>IF(ISNA(VLOOKUP($C65,eingabe!$B$4:$I$250,8,FALSE))," ",VLOOKUP($C65,eingabe!$B$4:$I$50,8,FALSE))</f>
        <v>30</v>
      </c>
      <c r="I65" s="24">
        <f>SUM(E65:H65)</f>
        <v>121</v>
      </c>
      <c r="J65" s="41"/>
      <c r="K65" s="19"/>
      <c r="M65" s="20"/>
      <c r="N65" s="31">
        <f>I71</f>
        <v>354</v>
      </c>
    </row>
    <row r="66" spans="1:14" ht="15" customHeight="1">
      <c r="A66" s="16"/>
      <c r="B66" s="98" t="str">
        <f>CONCATENATE(IF(ISNA(VLOOKUP($C66,spieler!$A$2:$F$110,2,FALSE)),"falsche Nummer",VLOOKUP($C66,spieler!$A$2:$F$110,2,FALSE)),",",IF(ISNA(VLOOKUP($C66,spieler!$A$2:$F$110,3,FALSE)),"???",VLOOKUP($C66,spieler!$A$2:$F$110,3,FALSE)))</f>
        <v>Löbel,Heinz</v>
      </c>
      <c r="C66" s="99">
        <v>29299</v>
      </c>
      <c r="D66" s="100" t="str">
        <f>IF(ISNA(VLOOKUP($C66,spieler!$A$2:$F$110,4,FALSE)),"???",VLOOKUP($C66,spieler!$A$2:$F$110,4,FALSE))</f>
        <v>SM I</v>
      </c>
      <c r="E66" s="101">
        <f>IF(ISNA(VLOOKUP($C66,eingabe!$B$4:$I$250,5,FALSE))," ",VLOOKUP($C66,eingabe!$B$4:$I$50,5,FALSE))</f>
        <v>30</v>
      </c>
      <c r="F66" s="101">
        <f>IF(ISNA(VLOOKUP($C66,eingabe!$B$4:$I$250,6,FALSE))," ",VLOOKUP($C66,eingabe!$B$4:$I$50,6,FALSE))</f>
        <v>31</v>
      </c>
      <c r="G66" s="101">
        <f>IF(ISNA(VLOOKUP($C66,eingabe!$B$4:$I$250,7,FALSE))," ",VLOOKUP($C66,eingabe!$B$4:$I$50,7,FALSE))</f>
        <v>28</v>
      </c>
      <c r="H66" s="101">
        <f>IF(ISNA(VLOOKUP($C66,eingabe!$B$4:$I$250,8,FALSE))," ",VLOOKUP($C66,eingabe!$B$4:$I$50,8,FALSE))</f>
        <v>34</v>
      </c>
      <c r="I66" s="25">
        <f>SUM(E66:H66)</f>
        <v>123</v>
      </c>
      <c r="J66" s="41"/>
      <c r="K66" s="19"/>
      <c r="M66" s="20"/>
      <c r="N66" s="15">
        <f>I71</f>
        <v>354</v>
      </c>
    </row>
    <row r="67" spans="1:14" ht="15" customHeight="1">
      <c r="A67" s="16"/>
      <c r="B67" s="8"/>
      <c r="C67" s="44"/>
      <c r="D67" s="44"/>
      <c r="E67" s="44"/>
      <c r="F67" s="44"/>
      <c r="G67" s="44"/>
      <c r="H67" s="44"/>
      <c r="I67" s="27"/>
      <c r="J67" s="27"/>
      <c r="K67" s="19"/>
      <c r="M67" s="20"/>
      <c r="N67" s="15">
        <f>I71</f>
        <v>354</v>
      </c>
    </row>
    <row r="68" spans="1:14" ht="15" customHeight="1">
      <c r="A68" s="28"/>
      <c r="B68" s="227" t="s">
        <v>287</v>
      </c>
      <c r="C68" s="228"/>
      <c r="D68" s="229"/>
      <c r="E68" s="102">
        <v>-32</v>
      </c>
      <c r="F68" s="102">
        <v>-31</v>
      </c>
      <c r="G68" s="102">
        <v>-34</v>
      </c>
      <c r="H68" s="102">
        <v>-34</v>
      </c>
      <c r="I68" s="29">
        <f>SUM(E68:H68)</f>
        <v>-131</v>
      </c>
      <c r="J68" s="41"/>
      <c r="K68" s="19"/>
      <c r="M68" s="30"/>
      <c r="N68" s="15">
        <f>I71</f>
        <v>354</v>
      </c>
    </row>
    <row r="69" spans="1:14" ht="15" customHeight="1">
      <c r="A69" s="28" t="s">
        <v>289</v>
      </c>
      <c r="B69" s="103" t="str">
        <f>CONCATENATE(IF(ISNA(VLOOKUP($C69,spieler!$A$2:$F$2,2,FALSE)),"falsche Nummer",VLOOKUP($C69,spieler!$A$2:$F$2,2,FALSE)),",",IF(ISNA(VLOOKUP($C69,spieler!$A$2:$F$2,3,FALSE)),"???",VLOOKUP($C69,spieler!$A$2:$F$2,3,FALSE)))</f>
        <v> , </v>
      </c>
      <c r="C69" s="104"/>
      <c r="D69" s="95" t="str">
        <f>IF(ISNA(VLOOKUP($C69,spieler!$A$2:$F$2,4,FALSE)),"???",VLOOKUP($C69,spieler!$A$2:$F$2,4,FALSE))</f>
        <v> </v>
      </c>
      <c r="E69" s="102" t="str">
        <f>IF(ISNA(VLOOKUP($C69,eingabe!$B$4:$I$27,5,FALSE))," ",VLOOKUP($C69,eingabe!$B$4:$I$27,5,FALSE))</f>
        <v> </v>
      </c>
      <c r="F69" s="97" t="str">
        <f>IF(ISNA(VLOOKUP($C69,eingabe!$B$4:$I$27,6,FALSE))," ",VLOOKUP($C69,eingabe!$B$4:$I$27,6,FALSE))</f>
        <v> </v>
      </c>
      <c r="G69" s="97" t="str">
        <f>IF(ISNA(VLOOKUP($C69,eingabe!$B$4:$I$27,7,FALSE))," ",VLOOKUP($C69,eingabe!$B$4:$I$27,7,FALSE))</f>
        <v> </v>
      </c>
      <c r="H69" s="97" t="str">
        <f>IF(ISNA(VLOOKUP($C69,eingabe!$B$4:$I$27,8,FALSE))," ",VLOOKUP($C69,eingabe!$B$4:$I$27,8,FALSE))</f>
        <v> </v>
      </c>
      <c r="I69" s="29">
        <f>SUM(E69:H69)</f>
        <v>0</v>
      </c>
      <c r="J69" s="41"/>
      <c r="K69" s="19"/>
      <c r="M69" s="30"/>
      <c r="N69" s="15">
        <f>I71</f>
        <v>354</v>
      </c>
    </row>
    <row r="70" spans="1:14" ht="15" customHeight="1">
      <c r="A70" s="7"/>
      <c r="B70" s="106"/>
      <c r="C70" s="27"/>
      <c r="D70" s="27"/>
      <c r="E70" s="27"/>
      <c r="F70" s="27"/>
      <c r="G70" s="27"/>
      <c r="H70" s="27"/>
      <c r="I70" s="27"/>
      <c r="J70" s="27"/>
      <c r="K70" s="19"/>
      <c r="M70" s="32"/>
      <c r="N70" s="15">
        <f>I71</f>
        <v>354</v>
      </c>
    </row>
    <row r="71" spans="1:14" ht="15" customHeight="1">
      <c r="A71" s="7"/>
      <c r="B71" s="8"/>
      <c r="C71" s="44"/>
      <c r="D71" s="44"/>
      <c r="E71" s="104">
        <f>SUM(E63:E68)</f>
        <v>89</v>
      </c>
      <c r="F71" s="104">
        <f>SUM(F63:F68)</f>
        <v>86</v>
      </c>
      <c r="G71" s="104">
        <f>SUM(G63:G68)</f>
        <v>88</v>
      </c>
      <c r="H71" s="104">
        <f>SUM(H63:H68)</f>
        <v>91</v>
      </c>
      <c r="I71" s="33">
        <f>SUM(E71:H71)</f>
        <v>354</v>
      </c>
      <c r="J71" s="18"/>
      <c r="K71" s="19"/>
      <c r="M71" s="32"/>
      <c r="N71" s="15">
        <f>I71</f>
        <v>354</v>
      </c>
    </row>
    <row r="72" spans="1:14" ht="15" customHeight="1">
      <c r="A72" s="7"/>
      <c r="B72" s="17" t="s">
        <v>35</v>
      </c>
      <c r="C72" s="17"/>
      <c r="D72" s="17"/>
      <c r="E72" s="34"/>
      <c r="F72" s="34"/>
      <c r="G72" s="34"/>
      <c r="H72" s="31"/>
      <c r="I72" s="35">
        <f>I71/12</f>
        <v>29.5</v>
      </c>
      <c r="J72" s="42"/>
      <c r="K72" s="19"/>
      <c r="M72" s="32"/>
      <c r="N72" s="15">
        <f>I71</f>
        <v>354</v>
      </c>
    </row>
    <row r="73" spans="1:14" ht="15" customHeight="1">
      <c r="A73" s="26"/>
      <c r="B73" s="26"/>
      <c r="C73" s="15"/>
      <c r="D73" s="15"/>
      <c r="E73" s="15"/>
      <c r="F73" s="15"/>
      <c r="G73" s="15"/>
      <c r="H73" s="15"/>
      <c r="I73" s="31"/>
      <c r="J73" s="31"/>
      <c r="K73" s="19"/>
      <c r="M73" s="36"/>
      <c r="N73" s="15">
        <f>I71</f>
        <v>354</v>
      </c>
    </row>
    <row r="74" spans="1:14" ht="15" customHeight="1">
      <c r="A74" s="26"/>
      <c r="B74" s="26"/>
      <c r="C74" s="15"/>
      <c r="D74" s="15"/>
      <c r="E74" s="15"/>
      <c r="F74" s="15"/>
      <c r="G74" s="15"/>
      <c r="H74" s="15"/>
      <c r="I74" s="15"/>
      <c r="J74" s="15"/>
      <c r="K74" s="19"/>
      <c r="M74" s="36"/>
      <c r="N74" s="15">
        <f>I71</f>
        <v>354</v>
      </c>
    </row>
    <row r="75" spans="1:14" ht="19.5" customHeight="1">
      <c r="A75" s="38">
        <v>6</v>
      </c>
      <c r="B75" s="43" t="str">
        <f>mannschaften!B10</f>
        <v>MGC Ingolstadt 2</v>
      </c>
      <c r="C75" s="43"/>
      <c r="D75" s="43"/>
      <c r="E75" s="43"/>
      <c r="I75" s="37" t="s">
        <v>43</v>
      </c>
      <c r="J75" s="37"/>
      <c r="K75" s="12">
        <v>6</v>
      </c>
      <c r="L75" s="13" t="s">
        <v>61</v>
      </c>
      <c r="M75" s="14">
        <v>10</v>
      </c>
      <c r="N75" s="15">
        <f>I85</f>
        <v>369</v>
      </c>
    </row>
    <row r="76" spans="1:14" ht="15" customHeight="1">
      <c r="A76" s="16"/>
      <c r="B76" s="17"/>
      <c r="C76" s="105" t="s">
        <v>56</v>
      </c>
      <c r="D76" s="105" t="s">
        <v>3</v>
      </c>
      <c r="E76" s="105" t="s">
        <v>57</v>
      </c>
      <c r="F76" s="104" t="s">
        <v>58</v>
      </c>
      <c r="G76" s="104" t="s">
        <v>59</v>
      </c>
      <c r="H76" s="104" t="s">
        <v>60</v>
      </c>
      <c r="I76" s="15"/>
      <c r="J76" s="15"/>
      <c r="K76" s="19"/>
      <c r="M76" s="20"/>
      <c r="N76" s="15">
        <f>I85</f>
        <v>369</v>
      </c>
    </row>
    <row r="77" spans="2:14" ht="15" customHeight="1">
      <c r="B77" s="90" t="str">
        <f>CONCATENATE(IF(ISNA(VLOOKUP($C77,spieler!$A$2:$F$110,2,FALSE)),"falsche Nummer",VLOOKUP($C77,spieler!$A$2:$F$110,2,FALSE)),",",IF(ISNA(VLOOKUP($C77,spieler!$A$2:$F$110,3,FALSE)),"???",VLOOKUP($C77,spieler!$A$2:$F$110,3,FALSE)))</f>
        <v>Hoyer,Volker</v>
      </c>
      <c r="C77" s="91">
        <v>29277</v>
      </c>
      <c r="D77" s="92" t="str">
        <f>IF(ISNA(VLOOKUP($C77,spieler!$A$2:$F$110,4,FALSE)),"???",VLOOKUP($C77,spieler!$A$2:$F$110,4,FALSE))</f>
        <v>SM I</v>
      </c>
      <c r="E77" s="148">
        <f>IF(ISNA(VLOOKUP($C77,eingabe!$B$4:$I$250,5,FALSE))," ",VLOOKUP($C77,eingabe!$B$4:$I$50,5,FALSE))</f>
        <v>32</v>
      </c>
      <c r="F77" s="93">
        <f>IF(ISNA(VLOOKUP($C77,eingabe!$B$4:$I$250,6,FALSE))," ",VLOOKUP($C77,eingabe!$B$4:$I$50,6,FALSE))</f>
        <v>32</v>
      </c>
      <c r="G77" s="93">
        <f>IF(ISNA(VLOOKUP($C77,eingabe!$B$4:$I$250,7,FALSE))," ",VLOOKUP($C77,eingabe!$B$4:$I$50,7,FALSE))</f>
        <v>33</v>
      </c>
      <c r="H77" s="93">
        <f>IF(ISNA(VLOOKUP($C77,eingabe!$B$4:$I$250,8,FALSE))," ",VLOOKUP($C77,eingabe!$B$4:$I$50,8,FALSE))</f>
        <v>30</v>
      </c>
      <c r="I77" s="21">
        <f>SUM(E77:H77)</f>
        <v>127</v>
      </c>
      <c r="J77" s="41"/>
      <c r="K77" s="19"/>
      <c r="M77" s="23"/>
      <c r="N77" s="15">
        <f>I85</f>
        <v>369</v>
      </c>
    </row>
    <row r="78" spans="1:14" ht="15" customHeight="1">
      <c r="A78" s="16"/>
      <c r="B78" s="94" t="str">
        <f>CONCATENATE(IF(ISNA(VLOOKUP($C78,spieler!$A$2:$F$110,2,FALSE)),"falsche Nummer",VLOOKUP($C78,spieler!$A$2:$F$110,2,FALSE)),",",IF(ISNA(VLOOKUP($C78,spieler!$A$2:$F$110,3,FALSE)),"???",VLOOKUP($C78,spieler!$A$2:$F$110,3,FALSE)))</f>
        <v>Sturm,Norbert</v>
      </c>
      <c r="C78" s="95">
        <v>26576</v>
      </c>
      <c r="D78" s="96" t="str">
        <f>IF(ISNA(VLOOKUP($C78,spieler!$A$2:$F$110,4,FALSE)),"???",VLOOKUP($C78,spieler!$A$2:$F$110,4,FALSE))</f>
        <v>SM I</v>
      </c>
      <c r="E78" s="149">
        <f>IF(ISNA(VLOOKUP($C78,eingabe!$B$4:$I$250,5,FALSE))," ",VLOOKUP($C78,eingabe!$B$4:$I$50,5,FALSE))</f>
        <v>31</v>
      </c>
      <c r="F78" s="97">
        <f>IF(ISNA(VLOOKUP($C78,eingabe!$B$4:$I$250,6,FALSE))," ",VLOOKUP($C78,eingabe!$B$4:$I$50,6,FALSE))</f>
        <v>32</v>
      </c>
      <c r="G78" s="97">
        <f>IF(ISNA(VLOOKUP($C78,eingabe!$B$4:$I$250,7,FALSE))," ",VLOOKUP($C78,eingabe!$B$4:$I$50,7,FALSE))</f>
        <v>32</v>
      </c>
      <c r="H78" s="97">
        <f>IF(ISNA(VLOOKUP($C78,eingabe!$B$4:$I$250,8,FALSE))," ",VLOOKUP($C78,eingabe!$B$4:$I$50,8,FALSE))</f>
        <v>0</v>
      </c>
      <c r="I78" s="24">
        <f>SUM(E78:H78)</f>
        <v>95</v>
      </c>
      <c r="J78" s="41"/>
      <c r="K78" s="19"/>
      <c r="M78" s="20"/>
      <c r="N78" s="15">
        <f>I85</f>
        <v>369</v>
      </c>
    </row>
    <row r="79" spans="1:14" ht="15" customHeight="1">
      <c r="A79" s="16"/>
      <c r="B79" s="94" t="str">
        <f>CONCATENATE(IF(ISNA(VLOOKUP($C79,spieler!$A$2:$F$110,2,FALSE)),"falsche Nummer",VLOOKUP($C79,spieler!$A$2:$F$110,2,FALSE)),",",IF(ISNA(VLOOKUP($C79,spieler!$A$2:$F$110,3,FALSE)),"???",VLOOKUP($C79,spieler!$A$2:$F$110,3,FALSE)))</f>
        <v>Horbas,Alexander</v>
      </c>
      <c r="C79" s="95">
        <v>42335</v>
      </c>
      <c r="D79" s="96" t="str">
        <f>IF(ISNA(VLOOKUP($C79,spieler!$A$2:$F$110,4,FALSE)),"???",VLOOKUP($C79,spieler!$A$2:$F$110,4,FALSE))</f>
        <v>SM I</v>
      </c>
      <c r="E79" s="149">
        <f>IF(ISNA(VLOOKUP($C79,eingabe!$B$4:$I$250,5,FALSE))," ",VLOOKUP($C79,eingabe!$B$4:$I$50,5,FALSE))</f>
        <v>32</v>
      </c>
      <c r="F79" s="97">
        <f>IF(ISNA(VLOOKUP($C79,eingabe!$B$4:$I$250,6,FALSE))," ",VLOOKUP($C79,eingabe!$B$4:$I$50,6,FALSE))</f>
        <v>28</v>
      </c>
      <c r="G79" s="97">
        <f>IF(ISNA(VLOOKUP($C79,eingabe!$B$4:$I$250,7,FALSE))," ",VLOOKUP($C79,eingabe!$B$4:$I$50,7,FALSE))</f>
        <v>30</v>
      </c>
      <c r="H79" s="97">
        <f>IF(ISNA(VLOOKUP($C79,eingabe!$B$4:$I$250,8,FALSE))," ",VLOOKUP($C79,eingabe!$B$4:$I$50,8,FALSE))</f>
        <v>32</v>
      </c>
      <c r="I79" s="24">
        <f>SUM(E79:H79)</f>
        <v>122</v>
      </c>
      <c r="J79" s="41"/>
      <c r="K79" s="19"/>
      <c r="M79" s="20"/>
      <c r="N79" s="31">
        <f>I85</f>
        <v>369</v>
      </c>
    </row>
    <row r="80" spans="1:14" ht="15" customHeight="1">
      <c r="A80" s="16"/>
      <c r="B80" s="98" t="str">
        <f>CONCATENATE(IF(ISNA(VLOOKUP($C80,spieler!$A$2:$F$110,2,FALSE)),"falsche Nummer",VLOOKUP($C80,spieler!$A$2:$F$110,2,FALSE)),",",IF(ISNA(VLOOKUP($C80,spieler!$A$2:$F$110,3,FALSE)),"???",VLOOKUP($C80,spieler!$A$2:$F$110,3,FALSE)))</f>
        <v>Rauch,Josef</v>
      </c>
      <c r="C80" s="99">
        <v>42343</v>
      </c>
      <c r="D80" s="100" t="str">
        <f>IF(ISNA(VLOOKUP($C80,spieler!$A$2:$F$110,4,FALSE)),"???",VLOOKUP($C80,spieler!$A$2:$F$110,4,FALSE))</f>
        <v>SM I</v>
      </c>
      <c r="E80" s="150">
        <f>IF(ISNA(VLOOKUP($C80,eingabe!$B$4:$I$250,5,FALSE))," ",VLOOKUP($C80,eingabe!$B$4:$I$50,5,FALSE))</f>
        <v>31</v>
      </c>
      <c r="F80" s="101">
        <f>IF(ISNA(VLOOKUP($C80,eingabe!$B$4:$I$250,6,FALSE))," ",VLOOKUP($C80,eingabe!$B$4:$I$50,6,FALSE))</f>
        <v>31</v>
      </c>
      <c r="G80" s="101">
        <f>IF(ISNA(VLOOKUP($C80,eingabe!$B$4:$I$250,7,FALSE))," ",VLOOKUP($C80,eingabe!$B$4:$I$50,7,FALSE))</f>
        <v>33</v>
      </c>
      <c r="H80" s="101">
        <f>IF(ISNA(VLOOKUP($C80,eingabe!$B$4:$I$250,8,FALSE))," ",VLOOKUP($C80,eingabe!$B$4:$I$50,8,FALSE))</f>
        <v>27</v>
      </c>
      <c r="I80" s="25">
        <f>SUM(E80:H80)</f>
        <v>122</v>
      </c>
      <c r="J80" s="41"/>
      <c r="K80" s="19"/>
      <c r="M80" s="20"/>
      <c r="N80" s="15">
        <f>I85</f>
        <v>369</v>
      </c>
    </row>
    <row r="81" spans="1:14" ht="15" customHeight="1">
      <c r="A81" s="16"/>
      <c r="B81" s="8"/>
      <c r="C81" s="44"/>
      <c r="D81" s="44"/>
      <c r="E81" s="44"/>
      <c r="F81" s="44"/>
      <c r="G81" s="44"/>
      <c r="H81" s="44"/>
      <c r="I81" s="27"/>
      <c r="J81" s="27"/>
      <c r="K81" s="19"/>
      <c r="M81" s="20"/>
      <c r="N81" s="15">
        <f>I85</f>
        <v>369</v>
      </c>
    </row>
    <row r="82" spans="1:14" ht="15" customHeight="1">
      <c r="A82" s="28"/>
      <c r="B82" s="227" t="s">
        <v>287</v>
      </c>
      <c r="C82" s="228"/>
      <c r="D82" s="229"/>
      <c r="E82" s="102">
        <v>-32</v>
      </c>
      <c r="F82" s="97">
        <v>-32</v>
      </c>
      <c r="G82" s="97">
        <v>-33</v>
      </c>
      <c r="H82" s="97" t="str">
        <f>IF(ISNA(VLOOKUP($C82,eingabe!$B$4:$I$27,8,FALSE))," ",VLOOKUP($C82,eingabe!$B$4:$I$27,8,FALSE))</f>
        <v> </v>
      </c>
      <c r="I82" s="29">
        <f>SUM(E82:H82)</f>
        <v>-97</v>
      </c>
      <c r="J82" s="41"/>
      <c r="K82" s="19"/>
      <c r="M82" s="30"/>
      <c r="N82" s="15">
        <f>I85</f>
        <v>369</v>
      </c>
    </row>
    <row r="83" spans="1:14" ht="15" customHeight="1">
      <c r="A83" s="28" t="s">
        <v>289</v>
      </c>
      <c r="B83" s="103" t="str">
        <f>CONCATENATE(IF(ISNA(VLOOKUP($C83,spieler!$A$2:$F$2,2,FALSE)),"falsche Nummer",VLOOKUP($C83,spieler!$A$2:$F$2,2,FALSE)),",",IF(ISNA(VLOOKUP($C83,spieler!$A$2:$F$2,3,FALSE)),"???",VLOOKUP($C83,spieler!$A$2:$F$2,3,FALSE)))</f>
        <v> , </v>
      </c>
      <c r="C83" s="104"/>
      <c r="D83" s="95" t="str">
        <f>IF(ISNA(VLOOKUP($C83,spieler!$A$2:$F$2,4,FALSE)),"???",VLOOKUP($C83,spieler!$A$2:$F$2,4,FALSE))</f>
        <v> </v>
      </c>
      <c r="E83" s="102" t="str">
        <f>IF(ISNA(VLOOKUP($C83,eingabe!$B$4:$I$27,5,FALSE))," ",VLOOKUP($C83,eingabe!$B$4:$I$27,5,FALSE))</f>
        <v> </v>
      </c>
      <c r="F83" s="97"/>
      <c r="G83" s="97" t="str">
        <f>IF(ISNA(VLOOKUP($C83,eingabe!$B$4:$I$27,7,FALSE))," ",VLOOKUP($C83,eingabe!$B$4:$I$27,7,FALSE))</f>
        <v> </v>
      </c>
      <c r="H83" s="97" t="str">
        <f>IF(ISNA(VLOOKUP($C83,eingabe!$B$4:$I$27,8,FALSE))," ",VLOOKUP($C83,eingabe!$B$4:$I$27,8,FALSE))</f>
        <v> </v>
      </c>
      <c r="I83" s="29">
        <f>SUM(E83:H83)</f>
        <v>0</v>
      </c>
      <c r="J83" s="41"/>
      <c r="K83" s="19"/>
      <c r="M83" s="30"/>
      <c r="N83" s="15">
        <f>I85</f>
        <v>369</v>
      </c>
    </row>
    <row r="84" spans="1:14" ht="15" customHeight="1">
      <c r="A84" s="7"/>
      <c r="B84" s="106"/>
      <c r="C84" s="27"/>
      <c r="D84" s="27"/>
      <c r="E84" s="27"/>
      <c r="F84" s="27"/>
      <c r="G84" s="27"/>
      <c r="H84" s="27"/>
      <c r="I84" s="27"/>
      <c r="J84" s="27"/>
      <c r="K84" s="19"/>
      <c r="M84" s="32"/>
      <c r="N84" s="15">
        <f>I85</f>
        <v>369</v>
      </c>
    </row>
    <row r="85" spans="1:14" ht="15" customHeight="1">
      <c r="A85" s="7"/>
      <c r="B85" s="8"/>
      <c r="C85" s="44"/>
      <c r="D85" s="44"/>
      <c r="E85" s="104">
        <f>SUM(E77:E82)</f>
        <v>94</v>
      </c>
      <c r="F85" s="104">
        <f>SUM(F77:F82)</f>
        <v>91</v>
      </c>
      <c r="G85" s="104">
        <f>SUM(G77:G82)</f>
        <v>95</v>
      </c>
      <c r="H85" s="104">
        <f>SUM(H77:H82)</f>
        <v>89</v>
      </c>
      <c r="I85" s="33">
        <f>SUM(E85:H85)</f>
        <v>369</v>
      </c>
      <c r="J85" s="18"/>
      <c r="K85" s="19"/>
      <c r="M85" s="32"/>
      <c r="N85" s="15">
        <f>I85</f>
        <v>369</v>
      </c>
    </row>
    <row r="86" spans="1:14" ht="15" customHeight="1">
      <c r="A86" s="7"/>
      <c r="B86" s="17" t="s">
        <v>35</v>
      </c>
      <c r="C86" s="17"/>
      <c r="D86" s="17"/>
      <c r="E86" s="34"/>
      <c r="F86" s="34"/>
      <c r="G86" s="34"/>
      <c r="H86" s="31"/>
      <c r="I86" s="35">
        <f>I85/12</f>
        <v>30.75</v>
      </c>
      <c r="J86" s="42"/>
      <c r="K86" s="19"/>
      <c r="M86" s="32"/>
      <c r="N86" s="15">
        <f>I85</f>
        <v>369</v>
      </c>
    </row>
    <row r="87" spans="1:14" ht="15" customHeight="1">
      <c r="A87" s="7"/>
      <c r="B87" s="17"/>
      <c r="C87" s="17"/>
      <c r="D87" s="17"/>
      <c r="E87" s="34"/>
      <c r="F87" s="34"/>
      <c r="G87" s="34"/>
      <c r="H87" s="31"/>
      <c r="I87" s="42"/>
      <c r="J87" s="42"/>
      <c r="K87" s="19"/>
      <c r="M87" s="32"/>
      <c r="N87" s="15">
        <f>I85</f>
        <v>369</v>
      </c>
    </row>
    <row r="88" spans="1:14" ht="15" customHeight="1">
      <c r="A88" s="26"/>
      <c r="B88" s="26"/>
      <c r="C88" s="15"/>
      <c r="D88" s="15"/>
      <c r="E88" s="15"/>
      <c r="F88" s="15"/>
      <c r="G88" s="15"/>
      <c r="H88" s="15"/>
      <c r="I88" s="31"/>
      <c r="J88" s="31"/>
      <c r="K88" s="19"/>
      <c r="M88" s="36"/>
      <c r="N88" s="15">
        <f>I85</f>
        <v>369</v>
      </c>
    </row>
    <row r="89" spans="1:14" ht="19.5" customHeight="1">
      <c r="A89" s="38">
        <v>7</v>
      </c>
      <c r="B89" s="43" t="str">
        <f>mannschaften!B7</f>
        <v>MSK Olching</v>
      </c>
      <c r="C89" s="43"/>
      <c r="D89" s="43"/>
      <c r="E89" s="43"/>
      <c r="I89" s="37" t="s">
        <v>43</v>
      </c>
      <c r="J89" s="37"/>
      <c r="K89" s="12">
        <v>4</v>
      </c>
      <c r="L89" s="13" t="s">
        <v>61</v>
      </c>
      <c r="M89" s="14">
        <v>12</v>
      </c>
      <c r="N89" s="15">
        <f>I99</f>
        <v>370</v>
      </c>
    </row>
    <row r="90" spans="1:14" ht="15" customHeight="1">
      <c r="A90" s="16"/>
      <c r="B90" s="17"/>
      <c r="C90" s="105" t="s">
        <v>56</v>
      </c>
      <c r="D90" s="105" t="s">
        <v>3</v>
      </c>
      <c r="E90" s="105" t="s">
        <v>57</v>
      </c>
      <c r="F90" s="104" t="s">
        <v>58</v>
      </c>
      <c r="G90" s="104" t="s">
        <v>59</v>
      </c>
      <c r="H90" s="104" t="s">
        <v>60</v>
      </c>
      <c r="I90" s="15"/>
      <c r="J90" s="15"/>
      <c r="K90" s="19"/>
      <c r="M90" s="20"/>
      <c r="N90" s="15">
        <f>I99</f>
        <v>370</v>
      </c>
    </row>
    <row r="91" spans="2:14" ht="15" customHeight="1">
      <c r="B91" s="90" t="str">
        <f>CONCATENATE(IF(ISNA(VLOOKUP($C91,spieler!$A$2:$F$110,2,FALSE)),"falsche Nummer",VLOOKUP($C91,spieler!$A$2:$F$110,2,FALSE)),",",IF(ISNA(VLOOKUP($C91,spieler!$A$2:$F$110,3,FALSE)),"???",VLOOKUP($C91,spieler!$A$2:$F$110,3,FALSE)))</f>
        <v>Wamboldt,Christian</v>
      </c>
      <c r="C91" s="91">
        <v>40495</v>
      </c>
      <c r="D91" s="92" t="str">
        <f>IF(ISNA(VLOOKUP($C91,spieler!$A$2:$F$110,4,FALSE)),"???",VLOOKUP($C91,spieler!$A$2:$F$110,4,FALSE))</f>
        <v>SM I</v>
      </c>
      <c r="E91" s="93">
        <f>IF(ISNA(VLOOKUP($C91,eingabe!$B$4:$I$250,5,FALSE))," ",VLOOKUP($C91,eingabe!$B$4:$I$50,5,FALSE))</f>
        <v>34</v>
      </c>
      <c r="F91" s="93">
        <f>IF(ISNA(VLOOKUP($C91,eingabe!$B$4:$I$250,6,FALSE))," ",VLOOKUP($C91,eingabe!$B$4:$I$50,6,FALSE))</f>
        <v>37</v>
      </c>
      <c r="G91" s="93">
        <f>IF(ISNA(VLOOKUP($C91,eingabe!$B$4:$I$250,7,FALSE))," ",VLOOKUP($C91,eingabe!$B$4:$I$50,7,FALSE))</f>
        <v>32</v>
      </c>
      <c r="H91" s="93">
        <f>IF(ISNA(VLOOKUP($C91,eingabe!$B$4:$I$250,8,FALSE))," ",VLOOKUP($C91,eingabe!$B$4:$I$50,8,FALSE))</f>
        <v>33</v>
      </c>
      <c r="I91" s="21">
        <f>SUM(E91:H91)</f>
        <v>136</v>
      </c>
      <c r="J91" s="41"/>
      <c r="K91" s="19"/>
      <c r="M91" s="23"/>
      <c r="N91" s="15">
        <f>I99</f>
        <v>370</v>
      </c>
    </row>
    <row r="92" spans="1:14" ht="15" customHeight="1">
      <c r="A92" s="16"/>
      <c r="B92" s="94" t="str">
        <f>CONCATENATE(IF(ISNA(VLOOKUP($C92,spieler!$A$2:$F$110,2,FALSE)),"falsche Nummer",VLOOKUP($C92,spieler!$A$2:$F$110,2,FALSE)),",",IF(ISNA(VLOOKUP($C92,spieler!$A$2:$F$110,3,FALSE)),"???",VLOOKUP($C92,spieler!$A$2:$F$110,3,FALSE)))</f>
        <v>Rösner,Roland</v>
      </c>
      <c r="C92" s="95">
        <v>36949</v>
      </c>
      <c r="D92" s="96" t="str">
        <f>IF(ISNA(VLOOKUP($C92,spieler!$A$2:$F$110,4,FALSE)),"???",VLOOKUP($C92,spieler!$A$2:$F$110,4,FALSE))</f>
        <v>SM II</v>
      </c>
      <c r="E92" s="97">
        <f>IF(ISNA(VLOOKUP($C92,eingabe!$B$4:$I$250,5,FALSE))," ",VLOOKUP($C92,eingabe!$B$4:$I$50,5,FALSE))</f>
        <v>35</v>
      </c>
      <c r="F92" s="97">
        <f>IF(ISNA(VLOOKUP($C92,eingabe!$B$4:$I$250,6,FALSE))," ",VLOOKUP($C92,eingabe!$B$4:$I$50,6,FALSE))</f>
        <v>32</v>
      </c>
      <c r="G92" s="97">
        <f>IF(ISNA(VLOOKUP($C92,eingabe!$B$4:$I$250,7,FALSE))," ",VLOOKUP($C92,eingabe!$B$4:$I$50,7,FALSE))</f>
        <v>34</v>
      </c>
      <c r="H92" s="97">
        <f>IF(ISNA(VLOOKUP($C92,eingabe!$B$4:$I$250,8,FALSE))," ",VLOOKUP($C92,eingabe!$B$4:$I$50,8,FALSE))</f>
        <v>29</v>
      </c>
      <c r="I92" s="24">
        <f>SUM(E92:H92)</f>
        <v>130</v>
      </c>
      <c r="J92" s="41"/>
      <c r="K92" s="19"/>
      <c r="M92" s="20"/>
      <c r="N92" s="15">
        <f>I99</f>
        <v>370</v>
      </c>
    </row>
    <row r="93" spans="1:14" ht="15" customHeight="1">
      <c r="A93" s="16"/>
      <c r="B93" s="94" t="str">
        <f>CONCATENATE(IF(ISNA(VLOOKUP($C93,spieler!$A$2:$F$110,2,FALSE)),"falsche Nummer",VLOOKUP($C93,spieler!$A$2:$F$110,2,FALSE)),",",IF(ISNA(VLOOKUP($C93,spieler!$A$2:$F$110,3,FALSE)),"???",VLOOKUP($C93,spieler!$A$2:$F$110,3,FALSE)))</f>
        <v>Heublein,Silvia</v>
      </c>
      <c r="C93" s="95">
        <v>30655</v>
      </c>
      <c r="D93" s="96" t="str">
        <f>IF(ISNA(VLOOKUP($C93,spieler!$A$2:$F$110,4,FALSE)),"???",VLOOKUP($C93,spieler!$A$2:$F$110,4,FALSE))</f>
        <v>SW I</v>
      </c>
      <c r="E93" s="97">
        <f>IF(ISNA(VLOOKUP($C93,eingabe!$B$4:$I$250,5,FALSE))," ",VLOOKUP($C93,eingabe!$B$4:$I$50,5,FALSE))</f>
        <v>30</v>
      </c>
      <c r="F93" s="97">
        <f>IF(ISNA(VLOOKUP($C93,eingabe!$B$4:$I$250,6,FALSE))," ",VLOOKUP($C93,eingabe!$B$4:$I$50,6,FALSE))</f>
        <v>30</v>
      </c>
      <c r="G93" s="97">
        <f>IF(ISNA(VLOOKUP($C93,eingabe!$B$4:$I$250,7,FALSE))," ",VLOOKUP($C93,eingabe!$B$4:$I$50,7,FALSE))</f>
        <v>30</v>
      </c>
      <c r="H93" s="97">
        <f>IF(ISNA(VLOOKUP($C93,eingabe!$B$4:$I$250,8,FALSE))," ",VLOOKUP($C93,eingabe!$B$4:$I$50,8,FALSE))</f>
        <v>28</v>
      </c>
      <c r="I93" s="24">
        <f>SUM(E93:H93)</f>
        <v>118</v>
      </c>
      <c r="J93" s="41"/>
      <c r="K93" s="19"/>
      <c r="M93" s="20"/>
      <c r="N93" s="31">
        <f>I99</f>
        <v>370</v>
      </c>
    </row>
    <row r="94" spans="1:14" ht="15" customHeight="1">
      <c r="A94" s="16"/>
      <c r="B94" s="98" t="str">
        <f>CONCATENATE(IF(ISNA(VLOOKUP($C94,spieler!$A$2:$F$110,2,FALSE)),"falsche Nummer",VLOOKUP($C94,spieler!$A$2:$F$110,2,FALSE)),",",IF(ISNA(VLOOKUP($C94,spieler!$A$2:$F$110,3,FALSE)),"???",VLOOKUP($C94,spieler!$A$2:$F$110,3,FALSE)))</f>
        <v>Wamboldt,Christiane</v>
      </c>
      <c r="C94" s="99">
        <v>29768</v>
      </c>
      <c r="D94" s="100" t="str">
        <f>IF(ISNA(VLOOKUP($C94,spieler!$A$2:$F$110,4,FALSE)),"???",VLOOKUP($C94,spieler!$A$2:$F$110,4,FALSE))</f>
        <v>SW I</v>
      </c>
      <c r="E94" s="150">
        <f>IF(ISNA(VLOOKUP($C94,eingabe!$B$4:$I$250,5,FALSE))," ",VLOOKUP($C94,eingabe!$B$4:$I$50,5,FALSE))</f>
        <v>29</v>
      </c>
      <c r="F94" s="101">
        <f>IF(ISNA(VLOOKUP($C94,eingabe!$B$4:$I$250,6,FALSE))," ",VLOOKUP($C94,eingabe!$B$4:$I$50,6,FALSE))</f>
        <v>32</v>
      </c>
      <c r="G94" s="101">
        <f>IF(ISNA(VLOOKUP($C94,eingabe!$B$4:$I$250,7,FALSE))," ",VLOOKUP($C94,eingabe!$B$4:$I$50,7,FALSE))</f>
        <v>32</v>
      </c>
      <c r="H94" s="101">
        <f>IF(ISNA(VLOOKUP($C94,eingabe!$B$4:$I$250,8,FALSE))," ",VLOOKUP($C94,eingabe!$B$4:$I$50,8,FALSE))</f>
        <v>32</v>
      </c>
      <c r="I94" s="25">
        <f>SUM(E94:H94)</f>
        <v>125</v>
      </c>
      <c r="J94" s="41"/>
      <c r="K94" s="19"/>
      <c r="M94" s="20"/>
      <c r="N94" s="15">
        <f>I99</f>
        <v>370</v>
      </c>
    </row>
    <row r="95" spans="1:14" ht="15" customHeight="1">
      <c r="A95" s="16"/>
      <c r="B95" s="8"/>
      <c r="C95" s="44"/>
      <c r="D95" s="44"/>
      <c r="E95" s="44"/>
      <c r="F95" s="44"/>
      <c r="G95" s="44"/>
      <c r="H95" s="44"/>
      <c r="I95" s="27"/>
      <c r="J95" s="27"/>
      <c r="K95" s="19"/>
      <c r="M95" s="20"/>
      <c r="N95" s="15">
        <f>I99</f>
        <v>370</v>
      </c>
    </row>
    <row r="96" spans="1:14" ht="15" customHeight="1">
      <c r="A96" s="28"/>
      <c r="B96" s="227" t="s">
        <v>287</v>
      </c>
      <c r="C96" s="228"/>
      <c r="D96" s="229"/>
      <c r="E96" s="102">
        <v>-35</v>
      </c>
      <c r="F96" s="97">
        <v>-37</v>
      </c>
      <c r="G96" s="97">
        <v>-34</v>
      </c>
      <c r="H96" s="97">
        <v>-33</v>
      </c>
      <c r="I96" s="29">
        <f>SUM(E96:H96)</f>
        <v>-139</v>
      </c>
      <c r="J96" s="41"/>
      <c r="K96" s="19"/>
      <c r="M96" s="30"/>
      <c r="N96" s="15">
        <f>I99</f>
        <v>370</v>
      </c>
    </row>
    <row r="97" spans="1:14" ht="15" customHeight="1">
      <c r="A97" s="28" t="s">
        <v>289</v>
      </c>
      <c r="B97" s="103" t="str">
        <f>CONCATENATE(IF(ISNA(VLOOKUP($C97,spieler!$A$2:$F$2,2,FALSE)),"falsche Nummer",VLOOKUP($C97,spieler!$A$2:$F$2,2,FALSE)),",",IF(ISNA(VLOOKUP($C97,spieler!$A$2:$F$2,3,FALSE)),"???",VLOOKUP($C97,spieler!$A$2:$F$2,3,FALSE)))</f>
        <v> , </v>
      </c>
      <c r="C97" s="104"/>
      <c r="D97" s="95" t="str">
        <f>IF(ISNA(VLOOKUP($C97,spieler!$A$2:$F$2,4,FALSE)),"???",VLOOKUP($C97,spieler!$A$2:$F$2,4,FALSE))</f>
        <v> </v>
      </c>
      <c r="E97" s="102" t="str">
        <f>IF(ISNA(VLOOKUP($C97,eingabe!$B$4:$I$50,5,FALSE))," ",VLOOKUP($C97,eingabe!$B$4:$I$50,5,FALSE))</f>
        <v> </v>
      </c>
      <c r="F97" s="97" t="str">
        <f>IF(ISNA(VLOOKUP($C97,eingabe!$B$4:$I$50,6,FALSE))," ",VLOOKUP($C97,eingabe!$B$4:$I$50,6,FALSE))</f>
        <v> </v>
      </c>
      <c r="G97" s="97" t="str">
        <f>IF(ISNA(VLOOKUP($C97,eingabe!$B$4:$I$50,7,FALSE))," ",VLOOKUP($C97,eingabe!$B$4:$I$50,7,FALSE))</f>
        <v> </v>
      </c>
      <c r="H97" s="97" t="str">
        <f>IF(ISNA(VLOOKUP($C97,eingabe!$B$4:$I$50,8,FALSE))," ",VLOOKUP($C97,eingabe!$B$4:$I$50,8,FALSE))</f>
        <v> </v>
      </c>
      <c r="I97" s="29">
        <f>SUM(E97:H97)</f>
        <v>0</v>
      </c>
      <c r="J97" s="41"/>
      <c r="K97" s="19"/>
      <c r="M97" s="30"/>
      <c r="N97" s="15">
        <f>I99</f>
        <v>370</v>
      </c>
    </row>
    <row r="98" spans="1:14" ht="15" customHeight="1">
      <c r="A98" s="7"/>
      <c r="B98" s="106"/>
      <c r="C98" s="27"/>
      <c r="D98" s="27"/>
      <c r="E98" s="27"/>
      <c r="F98" s="27"/>
      <c r="G98" s="27"/>
      <c r="H98" s="27"/>
      <c r="I98" s="27"/>
      <c r="J98" s="27"/>
      <c r="K98" s="19"/>
      <c r="M98" s="32"/>
      <c r="N98" s="15">
        <f>I99</f>
        <v>370</v>
      </c>
    </row>
    <row r="99" spans="1:14" ht="15" customHeight="1">
      <c r="A99" s="7"/>
      <c r="B99" s="8"/>
      <c r="C99" s="44"/>
      <c r="D99" s="44"/>
      <c r="E99" s="104">
        <f>SUM(E91:E96)</f>
        <v>93</v>
      </c>
      <c r="F99" s="104">
        <f>SUM(F91:F96)</f>
        <v>94</v>
      </c>
      <c r="G99" s="104">
        <f>SUM(G91:G96)</f>
        <v>94</v>
      </c>
      <c r="H99" s="104">
        <f>SUM(H91:H96)</f>
        <v>89</v>
      </c>
      <c r="I99" s="33">
        <f>SUM(E99:H99)</f>
        <v>370</v>
      </c>
      <c r="J99" s="18"/>
      <c r="K99" s="19"/>
      <c r="M99" s="32"/>
      <c r="N99" s="15">
        <f>I99</f>
        <v>370</v>
      </c>
    </row>
    <row r="100" spans="1:14" ht="15" customHeight="1">
      <c r="A100" s="7"/>
      <c r="B100" s="17" t="s">
        <v>35</v>
      </c>
      <c r="C100" s="17"/>
      <c r="D100" s="17"/>
      <c r="E100" s="34"/>
      <c r="F100" s="34"/>
      <c r="G100" s="34"/>
      <c r="H100" s="31"/>
      <c r="I100" s="35">
        <f>I99/12</f>
        <v>30.833333333333332</v>
      </c>
      <c r="J100" s="42"/>
      <c r="K100" s="19"/>
      <c r="M100" s="32"/>
      <c r="N100" s="15">
        <f>I99</f>
        <v>370</v>
      </c>
    </row>
    <row r="101" spans="1:14" ht="15" customHeight="1">
      <c r="A101" s="26"/>
      <c r="B101" s="26"/>
      <c r="C101" s="15"/>
      <c r="D101" s="15"/>
      <c r="E101" s="15"/>
      <c r="F101" s="15"/>
      <c r="G101" s="15"/>
      <c r="H101" s="15"/>
      <c r="I101" s="31"/>
      <c r="J101" s="31"/>
      <c r="K101" s="19"/>
      <c r="M101" s="36"/>
      <c r="N101" s="15">
        <f>I99</f>
        <v>370</v>
      </c>
    </row>
    <row r="102" spans="1:14" ht="15" customHeight="1">
      <c r="A102" s="26"/>
      <c r="B102" s="26"/>
      <c r="C102" s="15"/>
      <c r="D102" s="15"/>
      <c r="E102" s="15"/>
      <c r="F102" s="15"/>
      <c r="G102" s="15"/>
      <c r="H102" s="15"/>
      <c r="I102" s="15"/>
      <c r="J102" s="15"/>
      <c r="K102" s="19"/>
      <c r="M102" s="36"/>
      <c r="N102" s="15">
        <f>I99</f>
        <v>370</v>
      </c>
    </row>
    <row r="103" spans="1:14" ht="19.5" customHeight="1">
      <c r="A103" s="38">
        <v>8</v>
      </c>
      <c r="B103" s="43" t="str">
        <f>mannschaften!B12</f>
        <v>MGC Murnau 2</v>
      </c>
      <c r="C103" s="43"/>
      <c r="D103" s="43"/>
      <c r="E103" s="43"/>
      <c r="I103" s="37" t="s">
        <v>43</v>
      </c>
      <c r="J103" s="37"/>
      <c r="K103" s="12">
        <v>2</v>
      </c>
      <c r="L103" s="13" t="s">
        <v>61</v>
      </c>
      <c r="M103" s="14">
        <v>14</v>
      </c>
      <c r="N103" s="15">
        <f>I113</f>
        <v>377</v>
      </c>
    </row>
    <row r="104" spans="1:14" ht="15" customHeight="1">
      <c r="A104" s="16"/>
      <c r="B104" s="17"/>
      <c r="C104" s="105" t="s">
        <v>56</v>
      </c>
      <c r="D104" s="105" t="s">
        <v>3</v>
      </c>
      <c r="E104" s="105" t="s">
        <v>57</v>
      </c>
      <c r="F104" s="104" t="s">
        <v>58</v>
      </c>
      <c r="G104" s="104" t="s">
        <v>59</v>
      </c>
      <c r="H104" s="104" t="s">
        <v>60</v>
      </c>
      <c r="I104" s="15"/>
      <c r="J104" s="15"/>
      <c r="K104" s="19"/>
      <c r="M104" s="20"/>
      <c r="N104" s="15">
        <f>I113</f>
        <v>377</v>
      </c>
    </row>
    <row r="105" spans="2:14" ht="15" customHeight="1">
      <c r="B105" s="90" t="str">
        <f>CONCATENATE(IF(ISNA(VLOOKUP($C105,spieler!$A$2:$F$110,2,FALSE)),"falsche Nummer",VLOOKUP($C105,spieler!$A$2:$F$110,2,FALSE)),",",IF(ISNA(VLOOKUP($C105,spieler!$A$2:$F$110,3,FALSE)),"???",VLOOKUP($C105,spieler!$A$2:$F$110,3,FALSE)))</f>
        <v>Bader,Elfriede</v>
      </c>
      <c r="C105" s="91">
        <v>35587</v>
      </c>
      <c r="D105" s="92" t="str">
        <f>IF(ISNA(VLOOKUP($C105,spieler!$A$2:$F$110,4,FALSE)),"???",VLOOKUP($C105,spieler!$A$2:$F$110,4,FALSE))</f>
        <v>SW I</v>
      </c>
      <c r="E105" s="93">
        <f>IF(ISNA(VLOOKUP($C105,eingabe!$B$4:$I$250,5,FALSE))," ",VLOOKUP($C105,eingabe!$B$4:$I$50,5,FALSE))</f>
        <v>38</v>
      </c>
      <c r="F105" s="93">
        <f>IF(ISNA(VLOOKUP($C105,eingabe!$B$4:$I$250,6,FALSE))," ",VLOOKUP($C105,eingabe!$B$4:$I$50,6,FALSE))</f>
        <v>31</v>
      </c>
      <c r="G105" s="93">
        <f>IF(ISNA(VLOOKUP($C105,eingabe!$B$4:$I$250,7,FALSE))," ",VLOOKUP($C105,eingabe!$B$4:$I$50,7,FALSE))</f>
        <v>32</v>
      </c>
      <c r="H105" s="93">
        <f>IF(ISNA(VLOOKUP($C105,eingabe!$B$4:$I$250,8,FALSE))," ",VLOOKUP($C105,eingabe!$B$4:$I$50,8,FALSE))</f>
        <v>30</v>
      </c>
      <c r="I105" s="21">
        <f>SUM(E105:H105)</f>
        <v>131</v>
      </c>
      <c r="J105" s="41"/>
      <c r="K105" s="19"/>
      <c r="M105" s="23"/>
      <c r="N105" s="15">
        <f>I113</f>
        <v>377</v>
      </c>
    </row>
    <row r="106" spans="1:14" ht="15" customHeight="1">
      <c r="A106" s="16"/>
      <c r="B106" s="94" t="str">
        <f>CONCATENATE(IF(ISNA(VLOOKUP($C106,spieler!$A$2:$F$110,2,FALSE)),"falsche Nummer",VLOOKUP($C106,spieler!$A$2:$F$110,2,FALSE)),",",IF(ISNA(VLOOKUP($C106,spieler!$A$2:$F$110,3,FALSE)),"???",VLOOKUP($C106,spieler!$A$2:$F$110,3,FALSE)))</f>
        <v>Heyder,Angelika</v>
      </c>
      <c r="C106" s="95">
        <v>6367</v>
      </c>
      <c r="D106" s="96" t="str">
        <f>IF(ISNA(VLOOKUP($C106,spieler!$A$2:$F$110,4,FALSE)),"???",VLOOKUP($C106,spieler!$A$2:$F$110,4,FALSE))</f>
        <v>SW II</v>
      </c>
      <c r="E106" s="97">
        <f>IF(ISNA(VLOOKUP($C106,eingabe!$B$4:$I$250,5,FALSE))," ",VLOOKUP($C106,eingabe!$B$4:$I$50,5,FALSE))</f>
        <v>30</v>
      </c>
      <c r="F106" s="97">
        <f>IF(ISNA(VLOOKUP($C106,eingabe!$B$4:$I$250,6,FALSE))," ",VLOOKUP($C106,eingabe!$B$4:$I$50,6,FALSE))</f>
        <v>31</v>
      </c>
      <c r="G106" s="97">
        <f>IF(ISNA(VLOOKUP($C106,eingabe!$B$4:$I$250,7,FALSE))," ",VLOOKUP($C106,eingabe!$B$4:$I$50,7,FALSE))</f>
        <v>27</v>
      </c>
      <c r="H106" s="97">
        <f>IF(ISNA(VLOOKUP($C106,eingabe!$B$4:$I$250,8,FALSE))," ",VLOOKUP($C106,eingabe!$B$4:$I$50,8,FALSE))</f>
        <v>33</v>
      </c>
      <c r="I106" s="24">
        <f>SUM(E106:H106)</f>
        <v>121</v>
      </c>
      <c r="J106" s="41"/>
      <c r="K106" s="19"/>
      <c r="M106" s="20"/>
      <c r="N106" s="15">
        <f>I113</f>
        <v>377</v>
      </c>
    </row>
    <row r="107" spans="1:14" ht="15" customHeight="1">
      <c r="A107" s="16"/>
      <c r="B107" s="94" t="str">
        <f>CONCATENATE(IF(ISNA(VLOOKUP($C107,spieler!$A$2:$F$110,2,FALSE)),"falsche Nummer",VLOOKUP($C107,spieler!$A$2:$F$110,2,FALSE)),",",IF(ISNA(VLOOKUP($C107,spieler!$A$2:$F$110,3,FALSE)),"???",VLOOKUP($C107,spieler!$A$2:$F$110,3,FALSE)))</f>
        <v>Bader,Robert</v>
      </c>
      <c r="C107" s="95">
        <v>35588</v>
      </c>
      <c r="D107" s="96" t="str">
        <f>IF(ISNA(VLOOKUP($C107,spieler!$A$2:$F$110,4,FALSE)),"???",VLOOKUP($C107,spieler!$A$2:$F$110,4,FALSE))</f>
        <v>SM II</v>
      </c>
      <c r="E107" s="97">
        <f>IF(ISNA(VLOOKUP($C107,eingabe!$B$4:$I$250,5,FALSE))," ",VLOOKUP($C107,eingabe!$B$4:$I$50,5,FALSE))</f>
        <v>34</v>
      </c>
      <c r="F107" s="97">
        <f>IF(ISNA(VLOOKUP($C107,eingabe!$B$4:$I$250,6,FALSE))," ",VLOOKUP($C107,eingabe!$B$4:$I$50,6,FALSE))</f>
        <v>35</v>
      </c>
      <c r="G107" s="97">
        <f>IF(ISNA(VLOOKUP($C107,eingabe!$B$4:$I$250,7,FALSE))," ",VLOOKUP($C107,eingabe!$B$4:$I$50,7,FALSE))</f>
        <v>32</v>
      </c>
      <c r="H107" s="97">
        <f>IF(ISNA(VLOOKUP($C107,eingabe!$B$4:$I$250,8,FALSE))," ",VLOOKUP($C107,eingabe!$B$4:$I$50,8,FALSE))</f>
        <v>31</v>
      </c>
      <c r="I107" s="24">
        <f>SUM(E107:H107)</f>
        <v>132</v>
      </c>
      <c r="J107" s="41"/>
      <c r="K107" s="19"/>
      <c r="M107" s="20"/>
      <c r="N107" s="31">
        <f>I113</f>
        <v>377</v>
      </c>
    </row>
    <row r="108" spans="1:14" ht="15" customHeight="1">
      <c r="A108" s="16"/>
      <c r="B108" s="98" t="str">
        <f>CONCATENATE(IF(ISNA(VLOOKUP($C108,spieler!$A$2:$F$110,2,FALSE)),"falsche Nummer",VLOOKUP($C108,spieler!$A$2:$F$110,2,FALSE)),",",IF(ISNA(VLOOKUP($C108,spieler!$A$2:$F$110,3,FALSE)),"???",VLOOKUP($C108,spieler!$A$2:$F$110,3,FALSE)))</f>
        <v>Wagener,Volker</v>
      </c>
      <c r="C108" s="99">
        <v>66313</v>
      </c>
      <c r="D108" s="100" t="str">
        <f>IF(ISNA(VLOOKUP($C108,spieler!$A$2:$F$110,4,FALSE)),"???",VLOOKUP($C108,spieler!$A$2:$F$110,4,FALSE))</f>
        <v>SM I</v>
      </c>
      <c r="E108" s="101">
        <f>IF(ISNA(VLOOKUP($C108,eingabe!$B$4:$I$250,5,FALSE))," ",VLOOKUP($C108,eingabe!$B$4:$I$50,5,FALSE))</f>
        <v>34</v>
      </c>
      <c r="F108" s="101">
        <f>IF(ISNA(VLOOKUP($C108,eingabe!$B$4:$I$250,6,FALSE))," ",VLOOKUP($C108,eingabe!$B$4:$I$50,6,FALSE))</f>
        <v>33</v>
      </c>
      <c r="G108" s="101">
        <f>IF(ISNA(VLOOKUP($C108,eingabe!$B$4:$I$250,7,FALSE))," ",VLOOKUP($C108,eingabe!$B$4:$I$50,7,FALSE))</f>
        <v>33</v>
      </c>
      <c r="H108" s="101">
        <f>IF(ISNA(VLOOKUP($C108,eingabe!$B$4:$I$250,8,FALSE))," ",VLOOKUP($C108,eingabe!$B$4:$I$50,8,FALSE))</f>
        <v>32</v>
      </c>
      <c r="I108" s="25">
        <f>SUM(E108:H108)</f>
        <v>132</v>
      </c>
      <c r="J108" s="41"/>
      <c r="K108" s="19"/>
      <c r="M108" s="20"/>
      <c r="N108" s="15">
        <f>I113</f>
        <v>377</v>
      </c>
    </row>
    <row r="109" spans="1:14" ht="15" customHeight="1">
      <c r="A109" s="16"/>
      <c r="B109" s="8"/>
      <c r="C109" s="44"/>
      <c r="D109" s="44"/>
      <c r="E109" s="44"/>
      <c r="F109" s="44"/>
      <c r="G109" s="44"/>
      <c r="H109" s="44"/>
      <c r="I109" s="27"/>
      <c r="J109" s="27"/>
      <c r="K109" s="19"/>
      <c r="M109" s="20"/>
      <c r="N109" s="15">
        <f>I113</f>
        <v>377</v>
      </c>
    </row>
    <row r="110" spans="1:14" ht="15" customHeight="1">
      <c r="A110" s="28"/>
      <c r="B110" s="227" t="s">
        <v>287</v>
      </c>
      <c r="C110" s="228"/>
      <c r="D110" s="229"/>
      <c r="E110" s="102">
        <v>-38</v>
      </c>
      <c r="F110" s="97">
        <v>-35</v>
      </c>
      <c r="G110" s="97">
        <v>-33</v>
      </c>
      <c r="H110" s="97">
        <v>-33</v>
      </c>
      <c r="I110" s="29">
        <f>SUM(E110:H110)</f>
        <v>-139</v>
      </c>
      <c r="J110" s="41"/>
      <c r="K110" s="19"/>
      <c r="M110" s="30"/>
      <c r="N110" s="15">
        <f>I113</f>
        <v>377</v>
      </c>
    </row>
    <row r="111" spans="1:14" ht="15" customHeight="1">
      <c r="A111" s="28" t="s">
        <v>289</v>
      </c>
      <c r="B111" s="103" t="str">
        <f>CONCATENATE(IF(ISNA(VLOOKUP($C111,spieler!$A$2:$F$2,2,FALSE)),"falsche Nummer",VLOOKUP($C111,spieler!$A$2:$F$2,2,FALSE)),",",IF(ISNA(VLOOKUP($C111,spieler!$A$2:$F$2,3,FALSE)),"???",VLOOKUP($C111,spieler!$A$2:$F$2,3,FALSE)))</f>
        <v> , </v>
      </c>
      <c r="C111" s="104"/>
      <c r="D111" s="95" t="str">
        <f>IF(ISNA(VLOOKUP($C111,spieler!$A$2:$F$2,4,FALSE)),"???",VLOOKUP($C111,spieler!$A$2:$F$2,4,FALSE))</f>
        <v> </v>
      </c>
      <c r="E111" s="102" t="str">
        <f>IF(ISNA(VLOOKUP($C111,eingabe!$B$4:$I$27,5,FALSE))," ",VLOOKUP($C111,eingabe!$B$4:$I$27,5,FALSE))</f>
        <v> </v>
      </c>
      <c r="F111" s="97" t="str">
        <f>IF(ISNA(VLOOKUP($C111,eingabe!$B$4:$I$27,6,FALSE))," ",VLOOKUP($C111,eingabe!$B$4:$I$27,6,FALSE))</f>
        <v> </v>
      </c>
      <c r="G111" s="97" t="str">
        <f>IF(ISNA(VLOOKUP($C111,eingabe!$B$4:$I$27,7,FALSE))," ",VLOOKUP($C111,eingabe!$B$4:$I$27,7,FALSE))</f>
        <v> </v>
      </c>
      <c r="H111" s="97" t="str">
        <f>IF(ISNA(VLOOKUP($C111,eingabe!$B$4:$I$27,8,FALSE))," ",VLOOKUP($C111,eingabe!$B$4:$I$27,8,FALSE))</f>
        <v> </v>
      </c>
      <c r="I111" s="29">
        <f>SUM(E111:H111)</f>
        <v>0</v>
      </c>
      <c r="J111" s="41"/>
      <c r="K111" s="19"/>
      <c r="M111" s="30"/>
      <c r="N111" s="15">
        <f>I113</f>
        <v>377</v>
      </c>
    </row>
    <row r="112" spans="1:14" ht="15" customHeight="1">
      <c r="A112" s="7"/>
      <c r="B112" s="106"/>
      <c r="C112" s="27"/>
      <c r="D112" s="27"/>
      <c r="E112" s="27"/>
      <c r="F112" s="27"/>
      <c r="G112" s="27"/>
      <c r="H112" s="27"/>
      <c r="I112" s="27"/>
      <c r="J112" s="27"/>
      <c r="K112" s="19"/>
      <c r="M112" s="32"/>
      <c r="N112" s="15">
        <f>I113</f>
        <v>377</v>
      </c>
    </row>
    <row r="113" spans="1:14" ht="15" customHeight="1">
      <c r="A113" s="7"/>
      <c r="B113" s="8"/>
      <c r="C113" s="44"/>
      <c r="D113" s="44"/>
      <c r="E113" s="104">
        <f>SUM(E105:E110)</f>
        <v>98</v>
      </c>
      <c r="F113" s="104">
        <f>SUM(F105:F110)</f>
        <v>95</v>
      </c>
      <c r="G113" s="104">
        <f>SUM(G105:G110)</f>
        <v>91</v>
      </c>
      <c r="H113" s="104">
        <f>SUM(H105:H110)</f>
        <v>93</v>
      </c>
      <c r="I113" s="33">
        <f>SUM(E113:H113)</f>
        <v>377</v>
      </c>
      <c r="J113" s="18"/>
      <c r="K113" s="19"/>
      <c r="M113" s="32"/>
      <c r="N113" s="15">
        <f>I113</f>
        <v>377</v>
      </c>
    </row>
    <row r="114" spans="1:14" ht="15" customHeight="1">
      <c r="A114" s="7"/>
      <c r="B114" s="17" t="s">
        <v>35</v>
      </c>
      <c r="C114" s="17"/>
      <c r="D114" s="17"/>
      <c r="E114" s="34"/>
      <c r="F114" s="34"/>
      <c r="G114" s="34"/>
      <c r="H114" s="31"/>
      <c r="I114" s="35">
        <f>I113/12</f>
        <v>31.416666666666668</v>
      </c>
      <c r="J114" s="42"/>
      <c r="K114" s="19"/>
      <c r="M114" s="32"/>
      <c r="N114" s="15">
        <f>I113</f>
        <v>377</v>
      </c>
    </row>
    <row r="115" spans="1:14" ht="15" customHeight="1">
      <c r="A115" s="26"/>
      <c r="B115" s="26"/>
      <c r="C115" s="15"/>
      <c r="D115" s="15"/>
      <c r="E115" s="15"/>
      <c r="F115" s="15"/>
      <c r="G115" s="15"/>
      <c r="H115" s="15"/>
      <c r="I115" s="31"/>
      <c r="J115" s="31"/>
      <c r="K115" s="19"/>
      <c r="M115" s="36"/>
      <c r="N115" s="15">
        <f>I113</f>
        <v>377</v>
      </c>
    </row>
    <row r="116" spans="1:14" ht="15" customHeight="1">
      <c r="A116" s="26"/>
      <c r="B116" s="26"/>
      <c r="C116" s="15"/>
      <c r="D116" s="15"/>
      <c r="E116" s="15"/>
      <c r="F116" s="15"/>
      <c r="G116" s="15"/>
      <c r="H116" s="15"/>
      <c r="I116" s="15"/>
      <c r="J116" s="15"/>
      <c r="K116" s="19"/>
      <c r="M116" s="36"/>
      <c r="N116" s="15">
        <f>I113</f>
        <v>377</v>
      </c>
    </row>
    <row r="117" spans="1:14" ht="19.5" customHeight="1">
      <c r="A117" s="38">
        <v>9</v>
      </c>
      <c r="B117" s="43" t="str">
        <f>mannschaften!B9</f>
        <v>MGC Ingolstadt  1</v>
      </c>
      <c r="C117" s="43"/>
      <c r="D117" s="43"/>
      <c r="E117" s="43"/>
      <c r="I117" s="37" t="s">
        <v>43</v>
      </c>
      <c r="J117" s="37"/>
      <c r="K117" s="12">
        <v>0</v>
      </c>
      <c r="L117" s="13" t="s">
        <v>61</v>
      </c>
      <c r="M117" s="14">
        <v>16</v>
      </c>
      <c r="N117" s="15">
        <f>I127</f>
        <v>405</v>
      </c>
    </row>
    <row r="118" spans="1:14" ht="15" customHeight="1">
      <c r="A118" s="16"/>
      <c r="B118" s="17"/>
      <c r="C118" s="105" t="s">
        <v>56</v>
      </c>
      <c r="D118" s="105" t="s">
        <v>3</v>
      </c>
      <c r="E118" s="105" t="s">
        <v>57</v>
      </c>
      <c r="F118" s="104" t="s">
        <v>58</v>
      </c>
      <c r="G118" s="104" t="s">
        <v>59</v>
      </c>
      <c r="H118" s="104" t="s">
        <v>60</v>
      </c>
      <c r="I118" s="15"/>
      <c r="J118" s="15"/>
      <c r="K118" s="19"/>
      <c r="M118" s="20"/>
      <c r="N118" s="15">
        <f>I127</f>
        <v>405</v>
      </c>
    </row>
    <row r="119" spans="2:14" ht="15" customHeight="1">
      <c r="B119" s="90" t="str">
        <f>CONCATENATE(IF(ISNA(VLOOKUP($C119,spieler!$A$2:$F$110,2,FALSE)),"falsche Nummer",VLOOKUP($C119,spieler!$A$2:$F$110,2,FALSE)),",",IF(ISNA(VLOOKUP($C119,spieler!$A$2:$F$110,3,FALSE)),"???",VLOOKUP($C119,spieler!$A$2:$F$110,3,FALSE)))</f>
        <v>Möbs,Christine</v>
      </c>
      <c r="C119" s="91">
        <v>38091</v>
      </c>
      <c r="D119" s="92" t="str">
        <f>IF(ISNA(VLOOKUP($C119,spieler!$A$2:$F$110,4,FALSE)),"???",VLOOKUP($C119,spieler!$A$2:$F$110,4,FALSE))</f>
        <v>SW I</v>
      </c>
      <c r="E119" s="148">
        <f>IF(ISNA(VLOOKUP($C119,eingabe!$B$4:$I$250,5,FALSE))," ",VLOOKUP($C119,eingabe!$B$4:$I$50,5,FALSE))</f>
        <v>36</v>
      </c>
      <c r="F119" s="93">
        <f>IF(ISNA(VLOOKUP($C119,eingabe!$B$4:$I$250,6,FALSE))," ",VLOOKUP($C119,eingabe!$B$4:$I$50,6,FALSE))</f>
        <v>36</v>
      </c>
      <c r="G119" s="93">
        <f>IF(ISNA(VLOOKUP($C119,eingabe!$B$4:$I$250,7,FALSE))," ",VLOOKUP($C119,eingabe!$B$4:$I$50,7,FALSE))</f>
        <v>35</v>
      </c>
      <c r="H119" s="93">
        <f>IF(ISNA(VLOOKUP($C119,eingabe!$B$4:$I$250,8,FALSE))," ",VLOOKUP($C119,eingabe!$B$4:$I$50,8,FALSE))</f>
        <v>35</v>
      </c>
      <c r="I119" s="21">
        <f>SUM(E119:H119)</f>
        <v>142</v>
      </c>
      <c r="J119" s="41"/>
      <c r="K119" s="19"/>
      <c r="M119" s="23"/>
      <c r="N119" s="15">
        <f>I127</f>
        <v>405</v>
      </c>
    </row>
    <row r="120" spans="1:14" ht="15" customHeight="1">
      <c r="A120" s="16"/>
      <c r="B120" s="94" t="str">
        <f>CONCATENATE(IF(ISNA(VLOOKUP($C120,spieler!$A$2:$F$110,2,FALSE)),"falsche Nummer",VLOOKUP($C120,spieler!$A$2:$F$110,2,FALSE)),",",IF(ISNA(VLOOKUP($C120,spieler!$A$2:$F$110,3,FALSE)),"???",VLOOKUP($C120,spieler!$A$2:$F$110,3,FALSE)))</f>
        <v>Baierl,Andrea</v>
      </c>
      <c r="C120" s="95">
        <v>37653</v>
      </c>
      <c r="D120" s="96" t="str">
        <f>IF(ISNA(VLOOKUP($C120,spieler!$A$2:$F$110,4,FALSE)),"???",VLOOKUP($C120,spieler!$A$2:$F$110,4,FALSE))</f>
        <v>SW I</v>
      </c>
      <c r="E120" s="149">
        <f>IF(ISNA(VLOOKUP($C120,eingabe!$B$4:$I$250,5,FALSE))," ",VLOOKUP($C120,eingabe!$B$4:$I$50,5,FALSE))</f>
        <v>37</v>
      </c>
      <c r="F120" s="97">
        <f>IF(ISNA(VLOOKUP($C120,eingabe!$B$4:$I$250,6,FALSE))," ",VLOOKUP($C120,eingabe!$B$4:$I$50,6,FALSE))</f>
        <v>31</v>
      </c>
      <c r="G120" s="97">
        <f>IF(ISNA(VLOOKUP($C120,eingabe!$B$4:$I$250,7,FALSE))," ",VLOOKUP($C120,eingabe!$B$4:$I$50,7,FALSE))</f>
        <v>33</v>
      </c>
      <c r="H120" s="97">
        <f>IF(ISNA(VLOOKUP($C120,eingabe!$B$4:$I$250,8,FALSE))," ",VLOOKUP($C120,eingabe!$B$4:$I$50,8,FALSE))</f>
        <v>34</v>
      </c>
      <c r="I120" s="24">
        <f>SUM(E120:H120)</f>
        <v>135</v>
      </c>
      <c r="J120" s="41"/>
      <c r="K120" s="19"/>
      <c r="M120" s="20"/>
      <c r="N120" s="15">
        <f>I127</f>
        <v>405</v>
      </c>
    </row>
    <row r="121" spans="1:14" ht="15" customHeight="1">
      <c r="A121" s="16"/>
      <c r="B121" s="94" t="str">
        <f>CONCATENATE(IF(ISNA(VLOOKUP($C121,spieler!$A$2:$F$110,2,FALSE)),"falsche Nummer",VLOOKUP($C121,spieler!$A$2:$F$110,2,FALSE)),",",IF(ISNA(VLOOKUP($C121,spieler!$A$2:$F$110,3,FALSE)),"???",VLOOKUP($C121,spieler!$A$2:$F$110,3,FALSE)))</f>
        <v>Buckentin,Felix</v>
      </c>
      <c r="C121" s="95">
        <v>38056</v>
      </c>
      <c r="D121" s="96" t="str">
        <f>IF(ISNA(VLOOKUP($C121,spieler!$A$2:$F$110,4,FALSE)),"???",VLOOKUP($C121,spieler!$A$2:$F$110,4,FALSE))</f>
        <v>SM II</v>
      </c>
      <c r="E121" s="149">
        <f>IF(ISNA(VLOOKUP($C121,eingabe!$B$4:$I$250,5,FALSE))," ",VLOOKUP($C121,eingabe!$B$4:$I$50,5,FALSE))</f>
        <v>36</v>
      </c>
      <c r="F121" s="97">
        <f>IF(ISNA(VLOOKUP($C121,eingabe!$B$4:$I$250,6,FALSE))," ",VLOOKUP($C121,eingabe!$B$4:$I$50,6,FALSE))</f>
        <v>36</v>
      </c>
      <c r="G121" s="97">
        <f>IF(ISNA(VLOOKUP($C121,eingabe!$B$4:$I$250,7,FALSE))," ",VLOOKUP($C121,eingabe!$B$4:$I$50,7,FALSE))</f>
        <v>29</v>
      </c>
      <c r="H121" s="97">
        <f>IF(ISNA(VLOOKUP($C121,eingabe!$B$4:$I$250,8,FALSE))," ",VLOOKUP($C121,eingabe!$B$4:$I$50,8,FALSE))</f>
        <v>39</v>
      </c>
      <c r="I121" s="24">
        <f>SUM(E121:H121)</f>
        <v>140</v>
      </c>
      <c r="J121" s="41"/>
      <c r="K121" s="19"/>
      <c r="M121" s="20"/>
      <c r="N121" s="31">
        <f>I127</f>
        <v>405</v>
      </c>
    </row>
    <row r="122" spans="1:14" ht="15" customHeight="1">
      <c r="A122" s="16"/>
      <c r="B122" s="98" t="str">
        <f>CONCATENATE(IF(ISNA(VLOOKUP($C122,spieler!$A$2:$F$110,2,FALSE)),"falsche Nummer",VLOOKUP($C122,spieler!$A$2:$F$110,2,FALSE)),",",IF(ISNA(VLOOKUP($C122,spieler!$A$2:$F$110,3,FALSE)),"???",VLOOKUP($C122,spieler!$A$2:$F$110,3,FALSE)))</f>
        <v>Möbs,Lothar</v>
      </c>
      <c r="C122" s="99">
        <v>38090</v>
      </c>
      <c r="D122" s="100" t="str">
        <f>IF(ISNA(VLOOKUP($C122,spieler!$A$2:$F$110,4,FALSE)),"???",VLOOKUP($C122,spieler!$A$2:$F$110,4,FALSE))</f>
        <v>SM I</v>
      </c>
      <c r="E122" s="150">
        <f>IF(ISNA(VLOOKUP($C122,eingabe!$B$4:$I$250,5,FALSE))," ",VLOOKUP($C122,eingabe!$B$4:$I$50,5,FALSE))</f>
        <v>35</v>
      </c>
      <c r="F122" s="101">
        <f>IF(ISNA(VLOOKUP($C122,eingabe!$B$4:$I$250,6,FALSE))," ",VLOOKUP($C122,eingabe!$B$4:$I$50,6,FALSE))</f>
        <v>34</v>
      </c>
      <c r="G122" s="101">
        <f>IF(ISNA(VLOOKUP($C122,eingabe!$B$4:$I$250,7,FALSE))," ",VLOOKUP($C122,eingabe!$B$4:$I$50,7,FALSE))</f>
        <v>31</v>
      </c>
      <c r="H122" s="101">
        <f>IF(ISNA(VLOOKUP($C122,eingabe!$B$4:$I$250,8,FALSE))," ",VLOOKUP($C122,eingabe!$B$4:$I$50,8,FALSE))</f>
        <v>35</v>
      </c>
      <c r="I122" s="25">
        <f>SUM(E122:H122)</f>
        <v>135</v>
      </c>
      <c r="J122" s="41"/>
      <c r="K122" s="19"/>
      <c r="M122" s="20"/>
      <c r="N122" s="15">
        <f>I127</f>
        <v>405</v>
      </c>
    </row>
    <row r="123" spans="1:14" ht="15" customHeight="1">
      <c r="A123" s="16"/>
      <c r="B123" s="8"/>
      <c r="C123" s="44"/>
      <c r="D123" s="44"/>
      <c r="E123" s="44"/>
      <c r="F123" s="44"/>
      <c r="G123" s="44"/>
      <c r="H123" s="44"/>
      <c r="I123" s="27"/>
      <c r="J123" s="27"/>
      <c r="K123" s="19"/>
      <c r="M123" s="20"/>
      <c r="N123" s="15">
        <f>I127</f>
        <v>405</v>
      </c>
    </row>
    <row r="124" spans="1:14" ht="15" customHeight="1">
      <c r="A124" s="28"/>
      <c r="B124" s="227" t="s">
        <v>287</v>
      </c>
      <c r="C124" s="228"/>
      <c r="D124" s="229"/>
      <c r="E124" s="102">
        <v>-37</v>
      </c>
      <c r="F124" s="97">
        <v>-36</v>
      </c>
      <c r="G124" s="97">
        <v>-35</v>
      </c>
      <c r="H124" s="97">
        <v>-39</v>
      </c>
      <c r="I124" s="29">
        <f>SUM(E124:H124)</f>
        <v>-147</v>
      </c>
      <c r="J124" s="41"/>
      <c r="K124" s="19"/>
      <c r="M124" s="30"/>
      <c r="N124" s="15">
        <f>I127</f>
        <v>405</v>
      </c>
    </row>
    <row r="125" spans="1:14" ht="15" customHeight="1">
      <c r="A125" s="28" t="s">
        <v>289</v>
      </c>
      <c r="B125" s="103" t="str">
        <f>CONCATENATE(IF(ISNA(VLOOKUP($C125,spieler!$A$2:$F$2,2,FALSE)),"falsche Nummer",VLOOKUP($C125,spieler!$A$2:$F$2,2,FALSE)),",",IF(ISNA(VLOOKUP($C125,spieler!$A$2:$F$2,3,FALSE)),"???",VLOOKUP($C125,spieler!$A$2:$F$2,3,FALSE)))</f>
        <v> , </v>
      </c>
      <c r="C125" s="104"/>
      <c r="D125" s="95" t="str">
        <f>IF(ISNA(VLOOKUP($C125,spieler!$A$2:$F$2,4,FALSE)),"???",VLOOKUP($C125,spieler!$A$2:$F$2,4,FALSE))</f>
        <v> </v>
      </c>
      <c r="E125" s="102" t="str">
        <f>IF(ISNA(VLOOKUP($C125,eingabe!$B$4:$I$27,5,FALSE))," ",VLOOKUP($C125,eingabe!$B$4:$I$27,5,FALSE))</f>
        <v> </v>
      </c>
      <c r="F125" s="97"/>
      <c r="G125" s="97" t="str">
        <f>IF(ISNA(VLOOKUP($C125,eingabe!$B$4:$I$27,7,FALSE))," ",VLOOKUP($C125,eingabe!$B$4:$I$27,7,FALSE))</f>
        <v> </v>
      </c>
      <c r="H125" s="97" t="str">
        <f>IF(ISNA(VLOOKUP($C125,eingabe!$B$4:$I$27,8,FALSE))," ",VLOOKUP($C125,eingabe!$B$4:$I$27,8,FALSE))</f>
        <v> </v>
      </c>
      <c r="I125" s="29">
        <f>SUM(E125:H125)</f>
        <v>0</v>
      </c>
      <c r="J125" s="41"/>
      <c r="K125" s="19"/>
      <c r="M125" s="30"/>
      <c r="N125" s="15">
        <f>I127</f>
        <v>405</v>
      </c>
    </row>
    <row r="126" spans="1:14" ht="15" customHeight="1">
      <c r="A126" s="7"/>
      <c r="B126" s="106"/>
      <c r="C126" s="27"/>
      <c r="D126" s="27"/>
      <c r="E126" s="27"/>
      <c r="F126" s="27"/>
      <c r="G126" s="27"/>
      <c r="H126" s="27"/>
      <c r="I126" s="27"/>
      <c r="J126" s="27"/>
      <c r="K126" s="19"/>
      <c r="M126" s="32"/>
      <c r="N126" s="15">
        <f>I127</f>
        <v>405</v>
      </c>
    </row>
    <row r="127" spans="1:14" ht="15" customHeight="1">
      <c r="A127" s="7"/>
      <c r="B127" s="8"/>
      <c r="C127" s="44"/>
      <c r="D127" s="44"/>
      <c r="E127" s="104">
        <f>SUM(E119:E124)</f>
        <v>107</v>
      </c>
      <c r="F127" s="104">
        <f>SUM(F119:F124)</f>
        <v>101</v>
      </c>
      <c r="G127" s="104">
        <f>SUM(G119:G124)</f>
        <v>93</v>
      </c>
      <c r="H127" s="104">
        <f>SUM(H119:H124)</f>
        <v>104</v>
      </c>
      <c r="I127" s="33">
        <f>SUM(E127:H127)</f>
        <v>405</v>
      </c>
      <c r="J127" s="18"/>
      <c r="K127" s="19"/>
      <c r="M127" s="32"/>
      <c r="N127" s="15">
        <f>I127</f>
        <v>405</v>
      </c>
    </row>
    <row r="128" spans="1:14" ht="15" customHeight="1">
      <c r="A128" s="7"/>
      <c r="B128" s="17" t="s">
        <v>35</v>
      </c>
      <c r="C128" s="17"/>
      <c r="D128" s="17"/>
      <c r="E128" s="34"/>
      <c r="F128" s="34"/>
      <c r="G128" s="34"/>
      <c r="H128" s="31"/>
      <c r="I128" s="35">
        <f>I127/12</f>
        <v>33.75</v>
      </c>
      <c r="J128" s="42"/>
      <c r="K128" s="19"/>
      <c r="M128" s="32"/>
      <c r="N128" s="15">
        <f>I127</f>
        <v>405</v>
      </c>
    </row>
    <row r="129" ht="12.75">
      <c r="N129" s="15">
        <f>I127</f>
        <v>405</v>
      </c>
    </row>
    <row r="130" ht="12.75">
      <c r="N130" s="15">
        <f>I127</f>
        <v>405</v>
      </c>
    </row>
  </sheetData>
  <sheetProtection/>
  <mergeCells count="13">
    <mergeCell ref="B124:D124"/>
    <mergeCell ref="B40:D40"/>
    <mergeCell ref="B68:D68"/>
    <mergeCell ref="B82:D82"/>
    <mergeCell ref="B96:D96"/>
    <mergeCell ref="B110:D110"/>
    <mergeCell ref="B54:C54"/>
    <mergeCell ref="C2:D2"/>
    <mergeCell ref="E2:G2"/>
    <mergeCell ref="K4:M4"/>
    <mergeCell ref="H1:M1"/>
    <mergeCell ref="B12:D12"/>
    <mergeCell ref="B26:C26"/>
  </mergeCells>
  <conditionalFormatting sqref="E16:H16 E58:H58 E72:H72 E30:H30 E44:H44 E86:H87">
    <cfRule type="cellIs" priority="4" dxfId="5" operator="between" stopIfTrue="1">
      <formula>120</formula>
      <formula>149</formula>
    </cfRule>
    <cfRule type="cellIs" priority="5" dxfId="4" operator="greaterThan" stopIfTrue="1">
      <formula>179</formula>
    </cfRule>
    <cfRule type="cellIs" priority="6" dxfId="3" operator="lessThan" stopIfTrue="1">
      <formula>120</formula>
    </cfRule>
  </conditionalFormatting>
  <conditionalFormatting sqref="E100:H100 E114:H114 E128:H128">
    <cfRule type="cellIs" priority="1" dxfId="5" operator="between" stopIfTrue="1">
      <formula>120</formula>
      <formula>149</formula>
    </cfRule>
    <cfRule type="cellIs" priority="2" dxfId="4" operator="greaterThan" stopIfTrue="1">
      <formula>179</formula>
    </cfRule>
    <cfRule type="cellIs" priority="3" dxfId="3" operator="lessThan" stopIfTrue="1">
      <formula>120</formula>
    </cfRule>
  </conditionalFormatting>
  <printOptions/>
  <pageMargins left="0.1968503937007874" right="0.1968503937007874" top="0.3937007874015748" bottom="0.3937007874015748" header="0" footer="0"/>
  <pageSetup horizontalDpi="300" verticalDpi="300" orientation="portrait" paperSize="9" r:id="rId1"/>
  <rowBreaks count="2" manualBreakCount="2">
    <brk id="46" max="12" man="1"/>
    <brk id="8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Q23" sqref="Q23"/>
    </sheetView>
  </sheetViews>
  <sheetFormatPr defaultColWidth="11.421875" defaultRowHeight="12.75"/>
  <cols>
    <col min="1" max="2" width="3.7109375" style="0" customWidth="1"/>
    <col min="3" max="3" width="30.7109375" style="0" customWidth="1"/>
    <col min="4" max="4" width="8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8.7109375" style="0" customWidth="1"/>
    <col min="9" max="9" width="4.7109375" style="0" customWidth="1"/>
    <col min="10" max="10" width="5.7109375" style="0" customWidth="1"/>
  </cols>
  <sheetData>
    <row r="1" spans="2:10" ht="18">
      <c r="B1" s="234" t="str">
        <f>Titelblatt!$A$7</f>
        <v>Bayernliga</v>
      </c>
      <c r="C1" s="234"/>
      <c r="D1" s="52" t="s">
        <v>168</v>
      </c>
      <c r="G1" s="166" t="s">
        <v>169</v>
      </c>
      <c r="H1" s="167"/>
      <c r="I1" s="167"/>
      <c r="J1" s="167"/>
    </row>
    <row r="2" spans="2:7" ht="15.75">
      <c r="B2" s="166" t="s">
        <v>10</v>
      </c>
      <c r="D2" s="230">
        <f>Titelblatt!D19</f>
        <v>42533</v>
      </c>
      <c r="E2" s="231"/>
      <c r="F2" s="231"/>
      <c r="G2" s="231"/>
    </row>
    <row r="3" spans="2:9" ht="15" customHeight="1">
      <c r="B3" s="234"/>
      <c r="C3" s="234"/>
      <c r="D3" s="8"/>
      <c r="E3" s="1"/>
      <c r="F3" s="1"/>
      <c r="G3" s="1"/>
      <c r="H3" s="1"/>
      <c r="I3" s="1"/>
    </row>
    <row r="4" spans="2:9" ht="15" customHeight="1">
      <c r="B4" s="1"/>
      <c r="C4" s="1"/>
      <c r="D4" s="1"/>
      <c r="E4" s="1"/>
      <c r="F4" s="1"/>
      <c r="G4" s="1"/>
      <c r="H4" s="1"/>
      <c r="I4" s="1"/>
    </row>
    <row r="5" spans="2:9" ht="15" customHeight="1">
      <c r="B5" s="233" t="s">
        <v>67</v>
      </c>
      <c r="C5" s="233"/>
      <c r="D5" s="232">
        <f>Titelblatt!$G$19</f>
        <v>4</v>
      </c>
      <c r="E5" s="232"/>
      <c r="F5" s="232"/>
      <c r="G5" s="232"/>
      <c r="H5" s="232"/>
      <c r="I5" s="8"/>
    </row>
    <row r="6" spans="1:9" ht="15" customHeight="1">
      <c r="A6" s="51" t="s">
        <v>74</v>
      </c>
      <c r="B6" s="8"/>
      <c r="C6" s="8"/>
      <c r="D6" s="44" t="s">
        <v>71</v>
      </c>
      <c r="E6" s="232" t="s">
        <v>64</v>
      </c>
      <c r="F6" s="232"/>
      <c r="G6" s="232"/>
      <c r="H6" s="27" t="s">
        <v>72</v>
      </c>
      <c r="I6" s="44" t="s">
        <v>73</v>
      </c>
    </row>
    <row r="7" spans="1:9" ht="15" customHeight="1">
      <c r="A7" s="46">
        <v>11</v>
      </c>
      <c r="B7" s="44">
        <v>1</v>
      </c>
      <c r="C7" s="34" t="str">
        <f>IF(ISNA(VLOOKUP(A7,mannschaften!$A$1:$B$164,2,FALSE)),"fehlt in der Liste",VLOOKUP(A7,mannschaften!$A$1:$B$164,2,FALSE))</f>
        <v>OMGC Ingolstadt  1</v>
      </c>
      <c r="D7" s="9">
        <v>897</v>
      </c>
      <c r="E7" s="56">
        <v>41</v>
      </c>
      <c r="F7" s="44" t="s">
        <v>61</v>
      </c>
      <c r="G7" s="45">
        <v>7</v>
      </c>
      <c r="H7" s="47">
        <f aca="true" t="shared" si="0" ref="H7:H15">IF(I7=0," ",D7/(I7*3))</f>
        <v>24.916666666666668</v>
      </c>
      <c r="I7" s="9">
        <v>12</v>
      </c>
    </row>
    <row r="8" spans="1:9" ht="15" customHeight="1">
      <c r="A8" s="46">
        <v>18</v>
      </c>
      <c r="B8" s="44">
        <v>2</v>
      </c>
      <c r="C8" s="34" t="str">
        <f>IF(ISNA(VLOOKUP(A8,mannschaften!$A$1:$B$164,2,FALSE)),"fehlt in der Liste",VLOOKUP(A8,mannschaften!$A$1:$B$164,2,FALSE))</f>
        <v>1. NMC Kelheim</v>
      </c>
      <c r="D8" s="9">
        <v>903</v>
      </c>
      <c r="E8" s="56">
        <v>39</v>
      </c>
      <c r="F8" s="44" t="s">
        <v>61</v>
      </c>
      <c r="G8" s="45">
        <v>9</v>
      </c>
      <c r="H8" s="47">
        <f t="shared" si="0"/>
        <v>25.083333333333332</v>
      </c>
      <c r="I8" s="9">
        <v>12</v>
      </c>
    </row>
    <row r="9" spans="1:9" ht="15" customHeight="1">
      <c r="A9" s="9">
        <v>17</v>
      </c>
      <c r="B9" s="44">
        <v>3</v>
      </c>
      <c r="C9" s="34" t="str">
        <f>IF(ISNA(VLOOKUP(A9,mannschaften!$A$1:$B$164,2,FALSE)),"fehlt in der Liste",VLOOKUP(A9,mannschaften!$A$1:$B$164,2,FALSE))</f>
        <v>MGC Ingolstadt 2</v>
      </c>
      <c r="D9" s="9">
        <v>926</v>
      </c>
      <c r="E9" s="56">
        <v>33</v>
      </c>
      <c r="F9" s="44" t="s">
        <v>61</v>
      </c>
      <c r="G9" s="45">
        <v>15</v>
      </c>
      <c r="H9" s="47">
        <f t="shared" si="0"/>
        <v>25.72222222222222</v>
      </c>
      <c r="I9" s="9">
        <v>12</v>
      </c>
    </row>
    <row r="10" spans="1:9" ht="15" customHeight="1">
      <c r="A10" s="9">
        <v>16</v>
      </c>
      <c r="B10" s="44">
        <v>4</v>
      </c>
      <c r="C10" s="34" t="str">
        <f>IF(ISNA(VLOOKUP(A10,mannschaften!$A$1:$B$164,2,FALSE)),"fehlt in der Liste",VLOOKUP(A10,mannschaften!$A$1:$B$164,2,FALSE))</f>
        <v>BGC Neutraubling</v>
      </c>
      <c r="D10" s="9">
        <v>917</v>
      </c>
      <c r="E10" s="56">
        <v>28</v>
      </c>
      <c r="F10" s="44" t="s">
        <v>61</v>
      </c>
      <c r="G10" s="45">
        <v>20</v>
      </c>
      <c r="H10" s="47">
        <f t="shared" si="0"/>
        <v>25.47222222222222</v>
      </c>
      <c r="I10" s="9">
        <v>12</v>
      </c>
    </row>
    <row r="11" spans="1:9" ht="15" customHeight="1">
      <c r="A11" s="9">
        <v>14</v>
      </c>
      <c r="B11" s="44">
        <v>5</v>
      </c>
      <c r="C11" s="34" t="str">
        <f>IF(ISNA(VLOOKUP(A11,mannschaften!$A$1:$B$164,2,FALSE)),"fehlt in der Liste",VLOOKUP(A11,mannschaften!$A$1:$B$164,2,FALSE))</f>
        <v>BSV 86 München 1</v>
      </c>
      <c r="D11" s="9">
        <v>927</v>
      </c>
      <c r="E11" s="56">
        <v>26</v>
      </c>
      <c r="F11" s="44" t="s">
        <v>61</v>
      </c>
      <c r="G11" s="45">
        <v>22</v>
      </c>
      <c r="H11" s="47">
        <f t="shared" si="0"/>
        <v>25.75</v>
      </c>
      <c r="I11" s="9">
        <v>12</v>
      </c>
    </row>
    <row r="12" spans="1:9" ht="15" customHeight="1">
      <c r="A12" s="9">
        <v>13</v>
      </c>
      <c r="B12" s="44">
        <v>6</v>
      </c>
      <c r="C12" s="34" t="str">
        <f>IF(ISNA(VLOOKUP(A12,mannschaften!$A$1:$B$164,2,FALSE)),"fehlt in der Liste",VLOOKUP(A12,mannschaften!$A$1:$B$164,2,FALSE))</f>
        <v>MSK Olching</v>
      </c>
      <c r="D12" s="9">
        <v>927</v>
      </c>
      <c r="E12" s="56">
        <v>19</v>
      </c>
      <c r="F12" s="44" t="s">
        <v>61</v>
      </c>
      <c r="G12" s="45">
        <v>29</v>
      </c>
      <c r="H12" s="47">
        <f t="shared" si="0"/>
        <v>25.75</v>
      </c>
      <c r="I12" s="9">
        <v>12</v>
      </c>
    </row>
    <row r="13" spans="1:9" ht="15" customHeight="1">
      <c r="A13" s="46">
        <v>15</v>
      </c>
      <c r="B13" s="44">
        <v>7</v>
      </c>
      <c r="C13" s="34" t="str">
        <f>IF(ISNA(VLOOKUP(A13,mannschaften!$A$1:$B$164,2,FALSE)),"fehlt in der Liste",VLOOKUP(A13,mannschaften!$A$1:$B$164,2,FALSE))</f>
        <v>MGC Murnau 1</v>
      </c>
      <c r="D13" s="9">
        <v>946</v>
      </c>
      <c r="E13" s="56">
        <v>18</v>
      </c>
      <c r="F13" s="44" t="s">
        <v>61</v>
      </c>
      <c r="G13" s="45">
        <v>30</v>
      </c>
      <c r="H13" s="47">
        <f t="shared" si="0"/>
        <v>26.27777777777778</v>
      </c>
      <c r="I13" s="9">
        <v>12</v>
      </c>
    </row>
    <row r="14" spans="1:9" ht="15" customHeight="1">
      <c r="A14" s="46">
        <v>12</v>
      </c>
      <c r="B14" s="44">
        <v>8</v>
      </c>
      <c r="C14" s="34" t="str">
        <f>IF(ISNA(VLOOKUP(A14,mannschaften!$A$1:$B$164,2,FALSE)),"fehlt in der Liste",VLOOKUP(A14,mannschaften!$A$1:$B$164,2,FALSE))</f>
        <v>MGC Ingolstadt  1</v>
      </c>
      <c r="D14" s="9">
        <v>973</v>
      </c>
      <c r="E14" s="178">
        <v>12</v>
      </c>
      <c r="F14" s="44" t="s">
        <v>61</v>
      </c>
      <c r="G14" s="45">
        <v>36</v>
      </c>
      <c r="H14" s="47">
        <f t="shared" si="0"/>
        <v>27.02777777777778</v>
      </c>
      <c r="I14" s="9">
        <v>12</v>
      </c>
    </row>
    <row r="15" spans="1:9" ht="15" customHeight="1">
      <c r="A15" s="46">
        <v>19</v>
      </c>
      <c r="B15" s="44">
        <v>9</v>
      </c>
      <c r="C15" s="34" t="str">
        <f>IF(ISNA(VLOOKUP(A15,mannschaften!$A$1:$B$164,2,FALSE)),"fehlt in der Liste",VLOOKUP(A15,mannschaften!$A$1:$B$164,2,FALSE))</f>
        <v>MGC Murnau 2</v>
      </c>
      <c r="D15" s="9">
        <v>1117</v>
      </c>
      <c r="E15" s="56">
        <v>0</v>
      </c>
      <c r="F15" s="44" t="s">
        <v>61</v>
      </c>
      <c r="G15" s="45">
        <v>48</v>
      </c>
      <c r="H15" s="47">
        <f t="shared" si="0"/>
        <v>31.02777777777778</v>
      </c>
      <c r="I15" s="9">
        <v>12</v>
      </c>
    </row>
    <row r="16" spans="1:9" ht="15" customHeight="1">
      <c r="A16" s="46"/>
      <c r="B16" s="44"/>
      <c r="C16" s="34"/>
      <c r="D16" s="9"/>
      <c r="E16" s="56"/>
      <c r="F16" s="44"/>
      <c r="G16" s="45"/>
      <c r="H16" s="47"/>
      <c r="I16" s="9"/>
    </row>
    <row r="17" spans="2:9" ht="15" customHeight="1">
      <c r="B17" s="8"/>
      <c r="C17" s="1"/>
      <c r="D17" s="1"/>
      <c r="E17" s="8"/>
      <c r="F17" s="8"/>
      <c r="G17" s="8"/>
      <c r="H17" s="48"/>
      <c r="I17" s="9"/>
    </row>
    <row r="18" spans="2:9" ht="15" customHeight="1">
      <c r="B18" s="233" t="s">
        <v>68</v>
      </c>
      <c r="C18" s="233"/>
      <c r="D18" s="232">
        <f>Titelblatt!$G$19</f>
        <v>4</v>
      </c>
      <c r="E18" s="232"/>
      <c r="F18" s="232"/>
      <c r="G18" s="232"/>
      <c r="H18" s="232"/>
      <c r="I18" s="9"/>
    </row>
    <row r="19" spans="2:9" ht="15" customHeight="1">
      <c r="B19" s="8"/>
      <c r="C19" s="8"/>
      <c r="D19" s="44"/>
      <c r="E19" s="8"/>
      <c r="F19" s="8"/>
      <c r="G19" s="8"/>
      <c r="H19" s="49"/>
      <c r="I19" s="9"/>
    </row>
    <row r="20" spans="1:9" ht="15" customHeight="1">
      <c r="A20" s="46">
        <v>18</v>
      </c>
      <c r="B20" s="44">
        <v>1</v>
      </c>
      <c r="C20" s="34" t="str">
        <f>IF(ISNA(VLOOKUP(A20,mannschaften!$A$1:$B$164,2,FALSE)),"fehlt in der Liste",VLOOKUP(A20,mannschaften!$A$1:$B$164,2,FALSE))</f>
        <v>1. NMC Kelheim</v>
      </c>
      <c r="D20" s="9">
        <v>341</v>
      </c>
      <c r="E20" s="56">
        <v>16</v>
      </c>
      <c r="F20" s="44" t="s">
        <v>61</v>
      </c>
      <c r="G20" s="45">
        <v>0</v>
      </c>
      <c r="H20" s="47">
        <f aca="true" t="shared" si="1" ref="H20:H28">IF(I20=0," ",D20/(I20*3))</f>
        <v>28.416666666666668</v>
      </c>
      <c r="I20" s="9">
        <v>4</v>
      </c>
    </row>
    <row r="21" spans="1:9" ht="15" customHeight="1">
      <c r="A21" s="46">
        <v>15</v>
      </c>
      <c r="B21" s="44">
        <v>2</v>
      </c>
      <c r="C21" s="34" t="str">
        <f>IF(ISNA(VLOOKUP(A21,mannschaften!$A$1:$B$164,2,FALSE)),"fehlt in der Liste",VLOOKUP(A21,mannschaften!$A$1:$B$164,2,FALSE))</f>
        <v>MGC Murnau 1</v>
      </c>
      <c r="D21" s="9">
        <v>342</v>
      </c>
      <c r="E21" s="56">
        <v>14</v>
      </c>
      <c r="F21" s="44" t="s">
        <v>61</v>
      </c>
      <c r="G21" s="45">
        <v>2</v>
      </c>
      <c r="H21" s="47">
        <f t="shared" si="1"/>
        <v>28.5</v>
      </c>
      <c r="I21" s="9">
        <v>4</v>
      </c>
    </row>
    <row r="22" spans="1:9" ht="15" customHeight="1">
      <c r="A22" s="9">
        <v>14</v>
      </c>
      <c r="B22" s="44">
        <v>3</v>
      </c>
      <c r="C22" s="34" t="str">
        <f>IF(ISNA(VLOOKUP(A22,mannschaften!$A$1:$B$164,2,FALSE)),"fehlt in der Liste",VLOOKUP(A22,mannschaften!$A$1:$B$164,2,FALSE))</f>
        <v>BSV 86 München 1</v>
      </c>
      <c r="D22" s="9">
        <v>347</v>
      </c>
      <c r="E22" s="56">
        <v>12</v>
      </c>
      <c r="F22" s="44" t="s">
        <v>61</v>
      </c>
      <c r="G22" s="45">
        <v>4</v>
      </c>
      <c r="H22" s="47">
        <f t="shared" si="1"/>
        <v>28.916666666666668</v>
      </c>
      <c r="I22" s="9">
        <v>4</v>
      </c>
    </row>
    <row r="23" spans="1:9" ht="15" customHeight="1">
      <c r="A23" s="9">
        <v>16</v>
      </c>
      <c r="B23" s="44">
        <v>4</v>
      </c>
      <c r="C23" s="34" t="str">
        <f>IF(ISNA(VLOOKUP(A23,mannschaften!$A$1:$B$164,2,FALSE)),"fehlt in der Liste",VLOOKUP(A23,mannschaften!$A$1:$B$164,2,FALSE))</f>
        <v>BGC Neutraubling</v>
      </c>
      <c r="D23" s="9">
        <v>353</v>
      </c>
      <c r="E23" s="56">
        <v>10</v>
      </c>
      <c r="F23" s="44"/>
      <c r="G23" s="45">
        <v>6</v>
      </c>
      <c r="H23" s="47">
        <f t="shared" si="1"/>
        <v>29.416666666666668</v>
      </c>
      <c r="I23" s="9">
        <v>4</v>
      </c>
    </row>
    <row r="24" spans="1:9" ht="15" customHeight="1">
      <c r="A24" s="9">
        <v>11</v>
      </c>
      <c r="B24" s="44">
        <v>5</v>
      </c>
      <c r="C24" s="34" t="str">
        <f>IF(ISNA(VLOOKUP(A24,mannschaften!$A$1:$B$164,2,FALSE)),"fehlt in der Liste",VLOOKUP(A24,mannschaften!$A$1:$B$164,2,FALSE))</f>
        <v>OMGC Ingolstadt  1</v>
      </c>
      <c r="D24" s="9">
        <v>354</v>
      </c>
      <c r="E24" s="56">
        <v>8</v>
      </c>
      <c r="F24" s="44"/>
      <c r="G24" s="45">
        <v>8</v>
      </c>
      <c r="H24" s="47">
        <f t="shared" si="1"/>
        <v>29.5</v>
      </c>
      <c r="I24" s="9">
        <v>4</v>
      </c>
    </row>
    <row r="25" spans="1:9" ht="15" customHeight="1">
      <c r="A25" s="9">
        <v>17</v>
      </c>
      <c r="B25" s="44">
        <v>6</v>
      </c>
      <c r="C25" s="34" t="str">
        <f>IF(ISNA(VLOOKUP(A25,mannschaften!$A$1:$B$164,2,FALSE)),"fehlt in der Liste",VLOOKUP(A25,mannschaften!$A$1:$B$164,2,FALSE))</f>
        <v>MGC Ingolstadt 2</v>
      </c>
      <c r="D25" s="9">
        <v>369</v>
      </c>
      <c r="E25" s="56">
        <v>6</v>
      </c>
      <c r="F25" s="44"/>
      <c r="G25" s="45">
        <v>10</v>
      </c>
      <c r="H25" s="47">
        <f t="shared" si="1"/>
        <v>30.75</v>
      </c>
      <c r="I25" s="9">
        <v>4</v>
      </c>
    </row>
    <row r="26" spans="1:9" ht="15" customHeight="1">
      <c r="A26" s="46">
        <v>13</v>
      </c>
      <c r="B26" s="44">
        <v>7</v>
      </c>
      <c r="C26" s="34" t="str">
        <f>IF(ISNA(VLOOKUP(A26,mannschaften!$A$1:$B$164,2,FALSE)),"fehlt in der Liste",VLOOKUP(A26,mannschaften!$A$1:$B$164,2,FALSE))</f>
        <v>MSK Olching</v>
      </c>
      <c r="D26" s="9">
        <v>370</v>
      </c>
      <c r="E26" s="56">
        <v>4</v>
      </c>
      <c r="F26" s="44" t="s">
        <v>61</v>
      </c>
      <c r="G26" s="45">
        <v>12</v>
      </c>
      <c r="H26" s="47">
        <f t="shared" si="1"/>
        <v>30.833333333333332</v>
      </c>
      <c r="I26" s="9">
        <v>4</v>
      </c>
    </row>
    <row r="27" spans="1:9" ht="15" customHeight="1">
      <c r="A27" s="46">
        <v>19</v>
      </c>
      <c r="B27" s="44">
        <v>8</v>
      </c>
      <c r="C27" s="34" t="str">
        <f>IF(ISNA(VLOOKUP(A27,mannschaften!$A$1:$B$164,2,FALSE)),"fehlt in der Liste",VLOOKUP(A27,mannschaften!$A$1:$B$164,2,FALSE))</f>
        <v>MGC Murnau 2</v>
      </c>
      <c r="D27" s="9">
        <v>377</v>
      </c>
      <c r="E27" s="56">
        <v>2</v>
      </c>
      <c r="F27" s="44" t="s">
        <v>61</v>
      </c>
      <c r="G27" s="45">
        <v>14</v>
      </c>
      <c r="H27" s="47">
        <f t="shared" si="1"/>
        <v>31.416666666666668</v>
      </c>
      <c r="I27" s="9">
        <v>4</v>
      </c>
    </row>
    <row r="28" spans="1:9" ht="15" customHeight="1">
      <c r="A28" s="46">
        <v>12</v>
      </c>
      <c r="B28" s="44">
        <v>9</v>
      </c>
      <c r="C28" s="34" t="str">
        <f>IF(ISNA(VLOOKUP(A28,mannschaften!$A$1:$B$164,2,FALSE)),"fehlt in der Liste",VLOOKUP(A28,mannschaften!$A$1:$B$164,2,FALSE))</f>
        <v>MGC Ingolstadt  1</v>
      </c>
      <c r="D28" s="9">
        <v>405</v>
      </c>
      <c r="E28" s="56">
        <v>0</v>
      </c>
      <c r="F28" s="44" t="s">
        <v>61</v>
      </c>
      <c r="G28" s="45">
        <v>16</v>
      </c>
      <c r="H28" s="47">
        <f t="shared" si="1"/>
        <v>33.75</v>
      </c>
      <c r="I28" s="9">
        <v>4</v>
      </c>
    </row>
    <row r="29" spans="2:9" ht="15" customHeight="1">
      <c r="B29" s="8"/>
      <c r="C29" s="1"/>
      <c r="D29" s="1"/>
      <c r="E29" s="8"/>
      <c r="F29" s="8"/>
      <c r="G29" s="45"/>
      <c r="H29" s="49"/>
      <c r="I29" s="9"/>
    </row>
    <row r="30" spans="2:9" ht="15" customHeight="1">
      <c r="B30" s="233" t="s">
        <v>69</v>
      </c>
      <c r="C30" s="233"/>
      <c r="D30" s="232">
        <f>Titelblatt!$G$19</f>
        <v>4</v>
      </c>
      <c r="E30" s="232"/>
      <c r="F30" s="232"/>
      <c r="G30" s="232"/>
      <c r="H30" s="232"/>
      <c r="I30" s="9"/>
    </row>
    <row r="31" spans="2:11" ht="15" customHeight="1">
      <c r="B31" s="8"/>
      <c r="C31" s="8"/>
      <c r="D31" s="44"/>
      <c r="E31" s="8"/>
      <c r="F31" s="8"/>
      <c r="G31" s="45"/>
      <c r="H31" s="49"/>
      <c r="I31" s="9"/>
      <c r="K31" s="151" t="s">
        <v>35</v>
      </c>
    </row>
    <row r="32" spans="1:9" ht="15" customHeight="1">
      <c r="A32" s="46">
        <v>18</v>
      </c>
      <c r="B32" s="44">
        <v>1</v>
      </c>
      <c r="C32" s="34" t="str">
        <f>IF(ISNA(VLOOKUP(A32,mannschaften!$A$1:$B$164,2,FALSE)),"fehlt in der Liste",VLOOKUP(A32,mannschaften!$A$1:$B$164,2,FALSE))</f>
        <v>1. NMC Kelheim</v>
      </c>
      <c r="D32" s="50">
        <f aca="true" t="shared" si="2" ref="D32:D40">IF(ISNA(VLOOKUP(A32,A$7:I$15,4,FALSE))," ",VLOOKUP(A32,A$7:I$15,4,FALSE))+IF(ISNA(VLOOKUP(A32,A$20:I$28,4,FALSE))," ",VLOOKUP(A32,A$20:I$28,4,FALSE))</f>
        <v>1244</v>
      </c>
      <c r="E32" s="55">
        <f aca="true" t="shared" si="3" ref="E32:E40">IF(ISNA(VLOOKUP(A32,A$7:I$15,5,FALSE))," ",VLOOKUP(A32,A$7:I$15,5,FALSE))+IF(ISNA(VLOOKUP(A32,A$20:I$28,5,FALSE))," ",VLOOKUP(A32,A$20:I$28,5,FALSE))</f>
        <v>55</v>
      </c>
      <c r="F32" s="44" t="s">
        <v>61</v>
      </c>
      <c r="G32" s="54">
        <f aca="true" t="shared" si="4" ref="G32:G40">IF(ISNA(VLOOKUP(A32,A$7:I$15,7,FALSE))," ",VLOOKUP(A32,A$7:I$15,7,FALSE))+IF(ISNA(VLOOKUP(A32,A$20:I$28,7,FALSE))," ",VLOOKUP(A32,A$20:I$28,7,FALSE))</f>
        <v>9</v>
      </c>
      <c r="H32" s="47">
        <f aca="true" t="shared" si="5" ref="H32:H40">IF(I32=0," ",D32/(I32*3))</f>
        <v>25.916666666666668</v>
      </c>
      <c r="I32" s="50">
        <f aca="true" t="shared" si="6" ref="I32:I40">IF(ISNA(VLOOKUP(A32,A$7:I$15,9,FALSE))," ",VLOOKUP(A32,A$7:I$15,9,FALSE))+IF(ISNA(VLOOKUP(A32,A$20:I$28,9,FALSE))," ",VLOOKUP(A32,A$20:I$28,9,FALSE))</f>
        <v>16</v>
      </c>
    </row>
    <row r="33" spans="1:9" ht="15" customHeight="1">
      <c r="A33" s="46">
        <v>11</v>
      </c>
      <c r="B33" s="44">
        <v>2</v>
      </c>
      <c r="C33" s="34" t="str">
        <f>IF(ISNA(VLOOKUP(A33,mannschaften!$A$1:$B$164,2,FALSE)),"fehlt in der Liste",VLOOKUP(A33,mannschaften!$A$1:$B$164,2,FALSE))</f>
        <v>OMGC Ingolstadt  1</v>
      </c>
      <c r="D33" s="50">
        <f t="shared" si="2"/>
        <v>1251</v>
      </c>
      <c r="E33" s="55">
        <f t="shared" si="3"/>
        <v>49</v>
      </c>
      <c r="F33" s="44" t="s">
        <v>61</v>
      </c>
      <c r="G33" s="54">
        <f t="shared" si="4"/>
        <v>15</v>
      </c>
      <c r="H33" s="47">
        <f t="shared" si="5"/>
        <v>26.0625</v>
      </c>
      <c r="I33" s="50">
        <f t="shared" si="6"/>
        <v>16</v>
      </c>
    </row>
    <row r="34" spans="1:9" ht="15" customHeight="1">
      <c r="A34" s="9">
        <v>17</v>
      </c>
      <c r="B34" s="44">
        <v>3</v>
      </c>
      <c r="C34" s="34" t="str">
        <f>IF(ISNA(VLOOKUP(A34,mannschaften!$A$1:$B$164,2,FALSE)),"fehlt in der Liste",VLOOKUP(A34,mannschaften!$A$1:$B$164,2,FALSE))</f>
        <v>MGC Ingolstadt 2</v>
      </c>
      <c r="D34" s="50">
        <f t="shared" si="2"/>
        <v>1295</v>
      </c>
      <c r="E34" s="55">
        <f t="shared" si="3"/>
        <v>39</v>
      </c>
      <c r="F34" s="44" t="s">
        <v>61</v>
      </c>
      <c r="G34" s="54">
        <f t="shared" si="4"/>
        <v>25</v>
      </c>
      <c r="H34" s="47">
        <f t="shared" si="5"/>
        <v>26.979166666666668</v>
      </c>
      <c r="I34" s="50">
        <f t="shared" si="6"/>
        <v>16</v>
      </c>
    </row>
    <row r="35" spans="1:9" ht="15" customHeight="1">
      <c r="A35" s="9">
        <v>16</v>
      </c>
      <c r="B35" s="44">
        <v>4</v>
      </c>
      <c r="C35" s="34" t="str">
        <f>IF(ISNA(VLOOKUP(A35,mannschaften!$A$1:$B$164,2,FALSE)),"fehlt in der Liste",VLOOKUP(A35,mannschaften!$A$1:$B$164,2,FALSE))</f>
        <v>BGC Neutraubling</v>
      </c>
      <c r="D35" s="50">
        <f t="shared" si="2"/>
        <v>1270</v>
      </c>
      <c r="E35" s="55">
        <f t="shared" si="3"/>
        <v>38</v>
      </c>
      <c r="F35" s="44"/>
      <c r="G35" s="54">
        <f t="shared" si="4"/>
        <v>26</v>
      </c>
      <c r="H35" s="47">
        <f t="shared" si="5"/>
        <v>26.458333333333332</v>
      </c>
      <c r="I35" s="50">
        <f t="shared" si="6"/>
        <v>16</v>
      </c>
    </row>
    <row r="36" spans="1:9" ht="15" customHeight="1">
      <c r="A36" s="9">
        <v>14</v>
      </c>
      <c r="B36" s="44">
        <v>5</v>
      </c>
      <c r="C36" s="34" t="str">
        <f>IF(ISNA(VLOOKUP(A36,mannschaften!$A$1:$B$164,2,FALSE)),"fehlt in der Liste",VLOOKUP(A36,mannschaften!$A$1:$B$164,2,FALSE))</f>
        <v>BSV 86 München 1</v>
      </c>
      <c r="D36" s="50">
        <f t="shared" si="2"/>
        <v>1274</v>
      </c>
      <c r="E36" s="55">
        <f t="shared" si="3"/>
        <v>38</v>
      </c>
      <c r="F36" s="44"/>
      <c r="G36" s="54">
        <f t="shared" si="4"/>
        <v>26</v>
      </c>
      <c r="H36" s="47">
        <f t="shared" si="5"/>
        <v>26.541666666666668</v>
      </c>
      <c r="I36" s="50">
        <f t="shared" si="6"/>
        <v>16</v>
      </c>
    </row>
    <row r="37" spans="1:9" ht="15" customHeight="1">
      <c r="A37" s="9">
        <v>15</v>
      </c>
      <c r="B37" s="44">
        <v>6</v>
      </c>
      <c r="C37" s="34" t="str">
        <f>IF(ISNA(VLOOKUP(A37,mannschaften!$A$1:$B$164,2,FALSE)),"fehlt in der Liste",VLOOKUP(A37,mannschaften!$A$1:$B$164,2,FALSE))</f>
        <v>MGC Murnau 1</v>
      </c>
      <c r="D37" s="50">
        <f t="shared" si="2"/>
        <v>1288</v>
      </c>
      <c r="E37" s="55">
        <f t="shared" si="3"/>
        <v>32</v>
      </c>
      <c r="F37" s="44"/>
      <c r="G37" s="54">
        <f t="shared" si="4"/>
        <v>32</v>
      </c>
      <c r="H37" s="47">
        <f t="shared" si="5"/>
        <v>26.833333333333332</v>
      </c>
      <c r="I37" s="50">
        <f t="shared" si="6"/>
        <v>16</v>
      </c>
    </row>
    <row r="38" spans="1:9" ht="15" customHeight="1">
      <c r="A38" s="46">
        <v>13</v>
      </c>
      <c r="B38" s="44">
        <v>7</v>
      </c>
      <c r="C38" s="34" t="str">
        <f>IF(ISNA(VLOOKUP(A38,mannschaften!$A$1:$B$164,2,FALSE)),"fehlt in der Liste",VLOOKUP(A38,mannschaften!$A$1:$B$164,2,FALSE))</f>
        <v>MSK Olching</v>
      </c>
      <c r="D38" s="50">
        <f t="shared" si="2"/>
        <v>1297</v>
      </c>
      <c r="E38" s="55">
        <f t="shared" si="3"/>
        <v>23</v>
      </c>
      <c r="F38" s="44" t="s">
        <v>61</v>
      </c>
      <c r="G38" s="54">
        <f t="shared" si="4"/>
        <v>41</v>
      </c>
      <c r="H38" s="47">
        <f t="shared" si="5"/>
        <v>27.020833333333332</v>
      </c>
      <c r="I38" s="50">
        <f t="shared" si="6"/>
        <v>16</v>
      </c>
    </row>
    <row r="39" spans="1:9" ht="15" customHeight="1">
      <c r="A39" s="46">
        <v>12</v>
      </c>
      <c r="B39" s="44">
        <v>8</v>
      </c>
      <c r="C39" s="34" t="str">
        <f>IF(ISNA(VLOOKUP(A39,mannschaften!$A$1:$B$164,2,FALSE)),"fehlt in der Liste",VLOOKUP(A39,mannschaften!$A$1:$B$164,2,FALSE))</f>
        <v>MGC Ingolstadt  1</v>
      </c>
      <c r="D39" s="50">
        <f t="shared" si="2"/>
        <v>1378</v>
      </c>
      <c r="E39" s="55">
        <f t="shared" si="3"/>
        <v>12</v>
      </c>
      <c r="F39" s="44" t="s">
        <v>61</v>
      </c>
      <c r="G39" s="54">
        <f t="shared" si="4"/>
        <v>52</v>
      </c>
      <c r="H39" s="47">
        <f t="shared" si="5"/>
        <v>28.708333333333332</v>
      </c>
      <c r="I39" s="50">
        <f t="shared" si="6"/>
        <v>16</v>
      </c>
    </row>
    <row r="40" spans="1:9" ht="15" customHeight="1">
      <c r="A40" s="46">
        <v>19</v>
      </c>
      <c r="B40" s="44">
        <v>9</v>
      </c>
      <c r="C40" s="34" t="str">
        <f>IF(ISNA(VLOOKUP(A40,mannschaften!$A$1:$B$164,2,FALSE)),"fehlt in der Liste",VLOOKUP(A40,mannschaften!$A$1:$B$164,2,FALSE))</f>
        <v>MGC Murnau 2</v>
      </c>
      <c r="D40" s="50">
        <f t="shared" si="2"/>
        <v>1494</v>
      </c>
      <c r="E40" s="55">
        <f t="shared" si="3"/>
        <v>2</v>
      </c>
      <c r="F40" s="44" t="s">
        <v>61</v>
      </c>
      <c r="G40" s="54">
        <f t="shared" si="4"/>
        <v>62</v>
      </c>
      <c r="H40" s="47">
        <f t="shared" si="5"/>
        <v>31.125</v>
      </c>
      <c r="I40" s="50">
        <f t="shared" si="6"/>
        <v>16</v>
      </c>
    </row>
  </sheetData>
  <sheetProtection/>
  <mergeCells count="10">
    <mergeCell ref="D2:G2"/>
    <mergeCell ref="D30:H30"/>
    <mergeCell ref="B30:C30"/>
    <mergeCell ref="B18:C18"/>
    <mergeCell ref="D5:H5"/>
    <mergeCell ref="B1:C1"/>
    <mergeCell ref="B3:C3"/>
    <mergeCell ref="B5:C5"/>
    <mergeCell ref="E6:G6"/>
    <mergeCell ref="D18:H18"/>
  </mergeCells>
  <conditionalFormatting sqref="H7:H16 D32:D40 H32:I40 H20:H28">
    <cfRule type="cellIs" priority="2" dxfId="1" operator="lessThanOrEqual" stopIfTrue="1">
      <formula>0</formula>
    </cfRule>
  </conditionalFormatting>
  <printOptions/>
  <pageMargins left="1.1811023622047245" right="1.1811023622047245" top="0.3937007874015748" bottom="0.393700787401574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SheetLayoutView="100" zoomScalePageLayoutView="0" workbookViewId="0" topLeftCell="A1">
      <selection activeCell="J24" sqref="J24"/>
    </sheetView>
  </sheetViews>
  <sheetFormatPr defaultColWidth="11.421875" defaultRowHeight="12.75"/>
  <cols>
    <col min="1" max="1" width="4.7109375" style="1" customWidth="1"/>
    <col min="2" max="4" width="17.8515625" style="1" customWidth="1"/>
    <col min="5" max="5" width="16.421875" style="1" bestFit="1" customWidth="1"/>
    <col min="6" max="8" width="16.421875" style="1" customWidth="1"/>
    <col min="9" max="9" width="18.00390625" style="1" bestFit="1" customWidth="1"/>
    <col min="10" max="10" width="17.8515625" style="1" customWidth="1"/>
    <col min="11" max="11" width="4.7109375" style="1" customWidth="1"/>
    <col min="12" max="12" width="7.8515625" style="1" customWidth="1"/>
    <col min="13" max="13" width="8.8515625" style="49" customWidth="1"/>
    <col min="14" max="16384" width="11.421875" style="1" customWidth="1"/>
  </cols>
  <sheetData>
    <row r="1" spans="1:13" ht="26.25">
      <c r="A1" s="235" t="s">
        <v>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ht="26.25">
      <c r="A2" s="238" t="s">
        <v>163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</row>
    <row r="3" spans="1:13" ht="26.25">
      <c r="A3" s="241">
        <f>Titelblatt!D19</f>
        <v>42533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</row>
    <row r="4" ht="9" customHeight="1">
      <c r="A4" s="67"/>
    </row>
    <row r="5" spans="1:13" ht="18">
      <c r="A5" s="67"/>
      <c r="B5" s="164" t="str">
        <f>mannschaften!B11</f>
        <v>1. NMC Kelheim</v>
      </c>
      <c r="C5" s="164" t="str">
        <f>mannschaften!B5</f>
        <v>MGC Murnau 1</v>
      </c>
      <c r="D5" s="164" t="str">
        <f>mannschaften!B8</f>
        <v>BSV 86 München 1</v>
      </c>
      <c r="E5" s="164" t="str">
        <f>mannschaften!B4</f>
        <v>BGC Neutraubling</v>
      </c>
      <c r="F5" s="164" t="str">
        <f>mannschaften!B6</f>
        <v>OMGC Ingolstadt  1</v>
      </c>
      <c r="G5" s="164" t="str">
        <f>mannschaften!B10</f>
        <v>MGC Ingolstadt 2</v>
      </c>
      <c r="H5" s="164" t="str">
        <f>mannschaften!B7</f>
        <v>MSK Olching</v>
      </c>
      <c r="I5" s="164" t="str">
        <f>mannschaften!B12</f>
        <v>MGC Murnau 2</v>
      </c>
      <c r="J5" s="164" t="str">
        <f>mannschaften!B9</f>
        <v>MGC Ingolstadt  1</v>
      </c>
      <c r="L5" s="59" t="s">
        <v>112</v>
      </c>
      <c r="M5" s="88" t="s">
        <v>72</v>
      </c>
    </row>
    <row r="6" ht="9" customHeight="1"/>
    <row r="7" spans="1:13" ht="18" customHeight="1">
      <c r="A7" s="68">
        <v>1</v>
      </c>
      <c r="B7" s="137">
        <f>'Statistik Teams'!$R$2</f>
        <v>18</v>
      </c>
      <c r="C7" s="137">
        <f>'Statistik Teams'!$AK$2</f>
        <v>19</v>
      </c>
      <c r="D7" s="188">
        <f>'Statistik Teams'!$R$30</f>
        <v>16</v>
      </c>
      <c r="E7" s="188">
        <f>'Statistik Teams'!$AK$30</f>
        <v>16</v>
      </c>
      <c r="F7" s="137">
        <f>'Statistik Teams'!R58</f>
        <v>17</v>
      </c>
      <c r="G7" s="190">
        <f>'Statistik Teams'!AK58</f>
        <v>21</v>
      </c>
      <c r="H7" s="137">
        <f>'Statistik Teams'!R86</f>
        <v>20</v>
      </c>
      <c r="I7" s="137">
        <f>'Statistik Teams'!$R$58</f>
        <v>17</v>
      </c>
      <c r="J7" s="190">
        <f>'Statistik Teams'!R114</f>
        <v>21</v>
      </c>
      <c r="K7" s="69">
        <v>1</v>
      </c>
      <c r="L7" s="70">
        <f aca="true" t="shared" si="0" ref="L7:L24">SUM(B7:I7)</f>
        <v>144</v>
      </c>
      <c r="M7" s="152">
        <f>L7/72</f>
        <v>2</v>
      </c>
    </row>
    <row r="8" spans="1:13" ht="18" customHeight="1">
      <c r="A8" s="68">
        <v>2</v>
      </c>
      <c r="B8" s="188">
        <f>'Statistik Teams'!$R$3</f>
        <v>17</v>
      </c>
      <c r="C8" s="137">
        <f>'Statistik Teams'!$AK$3</f>
        <v>18</v>
      </c>
      <c r="D8" s="137">
        <f>'Statistik Teams'!$R$31</f>
        <v>21</v>
      </c>
      <c r="E8" s="137">
        <f>'Statistik Teams'!$AK$31</f>
        <v>19</v>
      </c>
      <c r="F8" s="137">
        <f>'Statistik Teams'!R59</f>
        <v>24</v>
      </c>
      <c r="G8" s="137">
        <f>'Statistik Teams'!AK59</f>
        <v>24</v>
      </c>
      <c r="H8" s="137">
        <f>'Statistik Teams'!R87</f>
        <v>20</v>
      </c>
      <c r="I8" s="137">
        <f>'Statistik Teams'!$R$59</f>
        <v>24</v>
      </c>
      <c r="J8" s="190">
        <f>'Statistik Teams'!R115</f>
        <v>26</v>
      </c>
      <c r="K8" s="69">
        <v>2</v>
      </c>
      <c r="L8" s="70">
        <f t="shared" si="0"/>
        <v>167</v>
      </c>
      <c r="M8" s="152">
        <f aca="true" t="shared" si="1" ref="M8:M24">L8/48</f>
        <v>3.4791666666666665</v>
      </c>
    </row>
    <row r="9" spans="1:13" ht="18" customHeight="1">
      <c r="A9" s="68">
        <v>3</v>
      </c>
      <c r="B9" s="188">
        <f>'Statistik Teams'!$R$4</f>
        <v>19</v>
      </c>
      <c r="C9" s="137">
        <f>'Statistik Teams'!$AK$4</f>
        <v>20</v>
      </c>
      <c r="D9" s="137">
        <f>'Statistik Teams'!$R$32</f>
        <v>21</v>
      </c>
      <c r="E9" s="137">
        <f>'Statistik Teams'!$AK$32</f>
        <v>20</v>
      </c>
      <c r="F9" s="137">
        <f>'Statistik Teams'!R60</f>
        <v>21</v>
      </c>
      <c r="G9" s="188">
        <f>'Statistik Teams'!AK60</f>
        <v>19</v>
      </c>
      <c r="H9" s="137">
        <f>'Statistik Teams'!R88</f>
        <v>23</v>
      </c>
      <c r="I9" s="137">
        <f>'Statistik Teams'!$R$60</f>
        <v>21</v>
      </c>
      <c r="J9" s="190">
        <f>'Statistik Teams'!R116</f>
        <v>24</v>
      </c>
      <c r="K9" s="69">
        <v>3</v>
      </c>
      <c r="L9" s="70">
        <f t="shared" si="0"/>
        <v>164</v>
      </c>
      <c r="M9" s="152">
        <f t="shared" si="1"/>
        <v>3.4166666666666665</v>
      </c>
    </row>
    <row r="10" spans="1:13" ht="18" customHeight="1">
      <c r="A10" s="68">
        <v>4</v>
      </c>
      <c r="B10" s="137">
        <f>'Statistik Teams'!$R$5</f>
        <v>25</v>
      </c>
      <c r="C10" s="188">
        <f>'Statistik Teams'!$AK$5</f>
        <v>21</v>
      </c>
      <c r="D10" s="137">
        <f>'Statistik Teams'!$R$33</f>
        <v>24</v>
      </c>
      <c r="E10" s="137">
        <f>'Statistik Teams'!$AK$33</f>
        <v>30</v>
      </c>
      <c r="F10" s="137">
        <f>'Statistik Teams'!R61</f>
        <v>25</v>
      </c>
      <c r="G10" s="137">
        <f>'Statistik Teams'!AK61</f>
        <v>24</v>
      </c>
      <c r="H10" s="137">
        <f>'Statistik Teams'!R89</f>
        <v>22</v>
      </c>
      <c r="I10" s="137">
        <f>'Statistik Teams'!$R$61</f>
        <v>25</v>
      </c>
      <c r="J10" s="190">
        <f>'Statistik Teams'!R117</f>
        <v>31</v>
      </c>
      <c r="K10" s="69">
        <v>4</v>
      </c>
      <c r="L10" s="70">
        <f t="shared" si="0"/>
        <v>196</v>
      </c>
      <c r="M10" s="152">
        <f t="shared" si="1"/>
        <v>4.083333333333333</v>
      </c>
    </row>
    <row r="11" spans="1:13" ht="18" customHeight="1">
      <c r="A11" s="68">
        <v>5</v>
      </c>
      <c r="B11" s="137">
        <f>'Statistik Teams'!$R$6</f>
        <v>18</v>
      </c>
      <c r="C11" s="137">
        <f>'Statistik Teams'!$AK$6</f>
        <v>18</v>
      </c>
      <c r="D11" s="137">
        <f>'Statistik Teams'!$R$34</f>
        <v>17</v>
      </c>
      <c r="E11" s="188">
        <f>'Statistik Teams'!$AK$34</f>
        <v>16</v>
      </c>
      <c r="F11" s="137">
        <f>'Statistik Teams'!R62</f>
        <v>17</v>
      </c>
      <c r="G11" s="137">
        <f>'Statistik Teams'!AK62</f>
        <v>18</v>
      </c>
      <c r="H11" s="137">
        <f>'Statistik Teams'!R90</f>
        <v>21</v>
      </c>
      <c r="I11" s="137">
        <f>'Statistik Teams'!$R$62</f>
        <v>17</v>
      </c>
      <c r="J11" s="190">
        <f>'Statistik Teams'!R118</f>
        <v>26</v>
      </c>
      <c r="K11" s="69">
        <v>5</v>
      </c>
      <c r="L11" s="70">
        <f t="shared" si="0"/>
        <v>142</v>
      </c>
      <c r="M11" s="152">
        <f t="shared" si="1"/>
        <v>2.9583333333333335</v>
      </c>
    </row>
    <row r="12" spans="1:13" ht="18" customHeight="1">
      <c r="A12" s="68">
        <v>6</v>
      </c>
      <c r="B12" s="137">
        <f>'Statistik Teams'!$R$7</f>
        <v>24</v>
      </c>
      <c r="C12" s="188">
        <f>'Statistik Teams'!$AK$7</f>
        <v>22</v>
      </c>
      <c r="D12" s="137">
        <f>'Statistik Teams'!$R$35</f>
        <v>23</v>
      </c>
      <c r="E12" s="137">
        <f>'Statistik Teams'!$AK$35</f>
        <v>23</v>
      </c>
      <c r="F12" s="137">
        <f>'Statistik Teams'!R63</f>
        <v>23</v>
      </c>
      <c r="G12" s="188">
        <f>'Statistik Teams'!AK63</f>
        <v>22</v>
      </c>
      <c r="H12" s="137">
        <f>'Statistik Teams'!R91</f>
        <v>25</v>
      </c>
      <c r="I12" s="137">
        <f>'Statistik Teams'!$R$63</f>
        <v>23</v>
      </c>
      <c r="J12" s="190">
        <f>'Statistik Teams'!R119</f>
        <v>27</v>
      </c>
      <c r="K12" s="69">
        <v>6</v>
      </c>
      <c r="L12" s="70">
        <f t="shared" si="0"/>
        <v>185</v>
      </c>
      <c r="M12" s="152">
        <f t="shared" si="1"/>
        <v>3.8541666666666665</v>
      </c>
    </row>
    <row r="13" spans="1:13" ht="18" customHeight="1">
      <c r="A13" s="68">
        <v>7</v>
      </c>
      <c r="B13" s="188">
        <f>'Statistik Teams'!$R$8</f>
        <v>14</v>
      </c>
      <c r="C13" s="137">
        <f>'Statistik Teams'!$AK$8</f>
        <v>16</v>
      </c>
      <c r="D13" s="137">
        <f>'Statistik Teams'!$R$36</f>
        <v>15</v>
      </c>
      <c r="E13" s="137">
        <f>'Statistik Teams'!$AK$36</f>
        <v>16</v>
      </c>
      <c r="F13" s="137">
        <f>'Statistik Teams'!R64</f>
        <v>16</v>
      </c>
      <c r="G13" s="190">
        <f>'Statistik Teams'!AK64</f>
        <v>17</v>
      </c>
      <c r="H13" s="137">
        <f>'Statistik Teams'!R92</f>
        <v>16</v>
      </c>
      <c r="I13" s="137">
        <f>'Statistik Teams'!$R$64</f>
        <v>16</v>
      </c>
      <c r="J13" s="190">
        <f>'Statistik Teams'!R120</f>
        <v>17</v>
      </c>
      <c r="K13" s="69">
        <v>7</v>
      </c>
      <c r="L13" s="70">
        <f t="shared" si="0"/>
        <v>126</v>
      </c>
      <c r="M13" s="152">
        <f t="shared" si="1"/>
        <v>2.625</v>
      </c>
    </row>
    <row r="14" spans="1:13" ht="18" customHeight="1">
      <c r="A14" s="68">
        <v>8</v>
      </c>
      <c r="B14" s="188">
        <f>'Statistik Teams'!$R$9</f>
        <v>20</v>
      </c>
      <c r="C14" s="188">
        <f>'Statistik Teams'!$AK$9</f>
        <v>20</v>
      </c>
      <c r="D14" s="190">
        <f>'Statistik Teams'!$R$37</f>
        <v>24</v>
      </c>
      <c r="E14" s="137">
        <f>'Statistik Teams'!$AK$37</f>
        <v>21</v>
      </c>
      <c r="F14" s="137">
        <f>'Statistik Teams'!R65</f>
        <v>21</v>
      </c>
      <c r="G14" s="137">
        <f>'Statistik Teams'!AK65</f>
        <v>23</v>
      </c>
      <c r="H14" s="137">
        <f>'Statistik Teams'!R93</f>
        <v>22</v>
      </c>
      <c r="I14" s="137">
        <f>'Statistik Teams'!$R$65</f>
        <v>21</v>
      </c>
      <c r="J14" s="137">
        <f>'Statistik Teams'!R121</f>
        <v>23</v>
      </c>
      <c r="K14" s="69">
        <v>8</v>
      </c>
      <c r="L14" s="70">
        <f t="shared" si="0"/>
        <v>172</v>
      </c>
      <c r="M14" s="152">
        <f t="shared" si="1"/>
        <v>3.5833333333333335</v>
      </c>
    </row>
    <row r="15" spans="1:13" ht="18" customHeight="1">
      <c r="A15" s="68">
        <v>9</v>
      </c>
      <c r="B15" s="188">
        <f>'Statistik Teams'!$R$10</f>
        <v>19</v>
      </c>
      <c r="C15" s="188">
        <f>'Statistik Teams'!$AK$10</f>
        <v>19</v>
      </c>
      <c r="D15" s="188">
        <f>'Statistik Teams'!$R$38</f>
        <v>19</v>
      </c>
      <c r="E15" s="137">
        <f>'Statistik Teams'!$AK$38</f>
        <v>20</v>
      </c>
      <c r="F15" s="137">
        <f>'Statistik Teams'!R66</f>
        <v>22</v>
      </c>
      <c r="G15" s="190">
        <f>'Statistik Teams'!AK66</f>
        <v>26</v>
      </c>
      <c r="H15" s="137">
        <f>'Statistik Teams'!R94</f>
        <v>25</v>
      </c>
      <c r="I15" s="137">
        <f>'Statistik Teams'!$R$66</f>
        <v>22</v>
      </c>
      <c r="J15" s="137">
        <f>'Statistik Teams'!R122</f>
        <v>20</v>
      </c>
      <c r="K15" s="69">
        <v>9</v>
      </c>
      <c r="L15" s="70">
        <f t="shared" si="0"/>
        <v>172</v>
      </c>
      <c r="M15" s="152">
        <f t="shared" si="1"/>
        <v>3.5833333333333335</v>
      </c>
    </row>
    <row r="16" spans="1:13" ht="18" customHeight="1">
      <c r="A16" s="68">
        <v>10</v>
      </c>
      <c r="B16" s="188">
        <f>'Statistik Teams'!$R$11</f>
        <v>19</v>
      </c>
      <c r="C16" s="188">
        <f>'Statistik Teams'!$AK$11</f>
        <v>19</v>
      </c>
      <c r="D16" s="137">
        <f>'Statistik Teams'!$R$39</f>
        <v>21</v>
      </c>
      <c r="E16" s="137">
        <f>'Statistik Teams'!$AK$39</f>
        <v>23</v>
      </c>
      <c r="F16" s="188">
        <f>'Statistik Teams'!R67</f>
        <v>19</v>
      </c>
      <c r="G16" s="190">
        <f>'Statistik Teams'!AK67</f>
        <v>25</v>
      </c>
      <c r="H16" s="188">
        <f>'Statistik Teams'!R95</f>
        <v>19</v>
      </c>
      <c r="I16" s="188">
        <f>'Statistik Teams'!$R$67</f>
        <v>19</v>
      </c>
      <c r="J16" s="137">
        <f>'Statistik Teams'!R123</f>
        <v>24</v>
      </c>
      <c r="K16" s="69">
        <v>10</v>
      </c>
      <c r="L16" s="70">
        <f t="shared" si="0"/>
        <v>164</v>
      </c>
      <c r="M16" s="152">
        <f t="shared" si="1"/>
        <v>3.4166666666666665</v>
      </c>
    </row>
    <row r="17" spans="1:16" ht="18" customHeight="1">
      <c r="A17" s="68">
        <v>11</v>
      </c>
      <c r="B17" s="188">
        <f>'Statistik Teams'!$R$12</f>
        <v>12</v>
      </c>
      <c r="C17" s="188">
        <f>'Statistik Teams'!$AK$12</f>
        <v>12</v>
      </c>
      <c r="D17" s="188">
        <f>'Statistik Teams'!$R$40</f>
        <v>12</v>
      </c>
      <c r="E17" s="188">
        <f>'Statistik Teams'!$AK$40</f>
        <v>12</v>
      </c>
      <c r="F17" s="188">
        <f>'Statistik Teams'!R68</f>
        <v>12</v>
      </c>
      <c r="G17" s="188">
        <f>'Statistik Teams'!AK68</f>
        <v>12</v>
      </c>
      <c r="H17" s="188">
        <f>'Statistik Teams'!R96</f>
        <v>12</v>
      </c>
      <c r="I17" s="188">
        <f>'Statistik Teams'!$R$68</f>
        <v>12</v>
      </c>
      <c r="J17" s="190">
        <f>'Statistik Teams'!R124</f>
        <v>13</v>
      </c>
      <c r="K17" s="69">
        <v>11</v>
      </c>
      <c r="L17" s="70">
        <f t="shared" si="0"/>
        <v>96</v>
      </c>
      <c r="M17" s="152">
        <f t="shared" si="1"/>
        <v>2</v>
      </c>
      <c r="P17" s="189"/>
    </row>
    <row r="18" spans="1:13" ht="18" customHeight="1">
      <c r="A18" s="68">
        <v>12</v>
      </c>
      <c r="B18" s="188">
        <f>'Statistik Teams'!$R$13</f>
        <v>18</v>
      </c>
      <c r="C18" s="137">
        <f>'Statistik Teams'!$AK$13</f>
        <v>22</v>
      </c>
      <c r="D18" s="188">
        <f>'Statistik Teams'!$R$41</f>
        <v>18</v>
      </c>
      <c r="E18" s="188">
        <f>'Statistik Teams'!$AK$41</f>
        <v>18</v>
      </c>
      <c r="F18" s="137">
        <f>'Statistik Teams'!R69</f>
        <v>20</v>
      </c>
      <c r="G18" s="190">
        <f>'Statistik Teams'!AK69</f>
        <v>23</v>
      </c>
      <c r="H18" s="137">
        <f>'Statistik Teams'!R97</f>
        <v>20</v>
      </c>
      <c r="I18" s="137">
        <f>'Statistik Teams'!$R$69</f>
        <v>20</v>
      </c>
      <c r="J18" s="137">
        <f>'Statistik Teams'!R125</f>
        <v>22</v>
      </c>
      <c r="K18" s="69">
        <v>12</v>
      </c>
      <c r="L18" s="70">
        <f t="shared" si="0"/>
        <v>159</v>
      </c>
      <c r="M18" s="152">
        <f t="shared" si="1"/>
        <v>3.3125</v>
      </c>
    </row>
    <row r="19" spans="1:13" ht="18" customHeight="1">
      <c r="A19" s="68">
        <v>13</v>
      </c>
      <c r="B19" s="137">
        <f>'Statistik Teams'!$R$14</f>
        <v>18</v>
      </c>
      <c r="C19" s="188">
        <f>'Statistik Teams'!$AK$14</f>
        <v>17</v>
      </c>
      <c r="D19" s="137">
        <f>'Statistik Teams'!$R$42</f>
        <v>19</v>
      </c>
      <c r="E19" s="137">
        <f>'Statistik Teams'!$AK$42</f>
        <v>18</v>
      </c>
      <c r="F19" s="137">
        <f>'Statistik Teams'!R70</f>
        <v>20</v>
      </c>
      <c r="G19" s="137">
        <f>'Statistik Teams'!AK70</f>
        <v>22</v>
      </c>
      <c r="H19" s="137">
        <f>'Statistik Teams'!R98</f>
        <v>18</v>
      </c>
      <c r="I19" s="137">
        <f>'Statistik Teams'!$R$70</f>
        <v>20</v>
      </c>
      <c r="J19" s="190">
        <f>'Statistik Teams'!R126</f>
        <v>24</v>
      </c>
      <c r="K19" s="69">
        <v>13</v>
      </c>
      <c r="L19" s="70">
        <f t="shared" si="0"/>
        <v>152</v>
      </c>
      <c r="M19" s="152">
        <f t="shared" si="1"/>
        <v>3.1666666666666665</v>
      </c>
    </row>
    <row r="20" spans="1:13" ht="18" customHeight="1">
      <c r="A20" s="68">
        <v>14</v>
      </c>
      <c r="B20" s="137">
        <f>'Statistik Teams'!$R$15</f>
        <v>21</v>
      </c>
      <c r="C20" s="137">
        <f>'Statistik Teams'!$AK$15</f>
        <v>22</v>
      </c>
      <c r="D20" s="188">
        <f>'Statistik Teams'!$R$43</f>
        <v>20</v>
      </c>
      <c r="E20" s="137">
        <f>'Statistik Teams'!$AK$43</f>
        <v>21</v>
      </c>
      <c r="F20" s="137">
        <f>'Statistik Teams'!R71</f>
        <v>23</v>
      </c>
      <c r="G20" s="190">
        <f>'Statistik Teams'!AK71</f>
        <v>25</v>
      </c>
      <c r="H20" s="188">
        <f>'Statistik Teams'!R99</f>
        <v>20</v>
      </c>
      <c r="I20" s="137">
        <f>'Statistik Teams'!$R$71</f>
        <v>23</v>
      </c>
      <c r="J20" s="137">
        <f>'Statistik Teams'!R127</f>
        <v>22</v>
      </c>
      <c r="K20" s="69">
        <v>14</v>
      </c>
      <c r="L20" s="70">
        <f t="shared" si="0"/>
        <v>175</v>
      </c>
      <c r="M20" s="152">
        <f t="shared" si="1"/>
        <v>3.6458333333333335</v>
      </c>
    </row>
    <row r="21" spans="1:13" ht="18" customHeight="1">
      <c r="A21" s="68">
        <v>15</v>
      </c>
      <c r="B21" s="137">
        <f>'Statistik Teams'!$R$16</f>
        <v>27</v>
      </c>
      <c r="C21" s="137">
        <f>'Statistik Teams'!$AK$16</f>
        <v>21</v>
      </c>
      <c r="D21" s="137">
        <f>'Statistik Teams'!$R$44</f>
        <v>24</v>
      </c>
      <c r="E21" s="137">
        <f>'Statistik Teams'!$AK$44</f>
        <v>26</v>
      </c>
      <c r="F21" s="137">
        <f>'Statistik Teams'!R72</f>
        <v>20</v>
      </c>
      <c r="G21" s="188">
        <f>'Statistik Teams'!AK72</f>
        <v>15</v>
      </c>
      <c r="H21" s="190">
        <f>'Statistik Teams'!R100</f>
        <v>33</v>
      </c>
      <c r="I21" s="137">
        <f>'Statistik Teams'!$R$72</f>
        <v>20</v>
      </c>
      <c r="J21" s="137">
        <f>'Statistik Teams'!R128</f>
        <v>24</v>
      </c>
      <c r="K21" s="69">
        <v>15</v>
      </c>
      <c r="L21" s="70">
        <f t="shared" si="0"/>
        <v>186</v>
      </c>
      <c r="M21" s="152">
        <f t="shared" si="1"/>
        <v>3.875</v>
      </c>
    </row>
    <row r="22" spans="1:13" ht="18" customHeight="1">
      <c r="A22" s="68">
        <v>16</v>
      </c>
      <c r="B22" s="190">
        <f>'Statistik Teams'!$R$17</f>
        <v>23</v>
      </c>
      <c r="C22" s="190">
        <f>'Statistik Teams'!$AK$17</f>
        <v>23</v>
      </c>
      <c r="D22" s="137">
        <f>'Statistik Teams'!$R$45</f>
        <v>22</v>
      </c>
      <c r="E22" s="188">
        <f>'Statistik Teams'!$AK$45</f>
        <v>19</v>
      </c>
      <c r="F22" s="137">
        <f>'Statistik Teams'!R73</f>
        <v>21</v>
      </c>
      <c r="G22" s="188">
        <f>'Statistik Teams'!AK73</f>
        <v>19</v>
      </c>
      <c r="H22" s="137">
        <f>'Statistik Teams'!R101</f>
        <v>22</v>
      </c>
      <c r="I22" s="137">
        <f>'Statistik Teams'!$R$73</f>
        <v>21</v>
      </c>
      <c r="J22" s="137">
        <f>'Statistik Teams'!R129</f>
        <v>21</v>
      </c>
      <c r="K22" s="69">
        <v>16</v>
      </c>
      <c r="L22" s="70">
        <f t="shared" si="0"/>
        <v>170</v>
      </c>
      <c r="M22" s="152">
        <f t="shared" si="1"/>
        <v>3.5416666666666665</v>
      </c>
    </row>
    <row r="23" spans="1:13" ht="18" customHeight="1">
      <c r="A23" s="68">
        <v>17</v>
      </c>
      <c r="B23" s="137">
        <f>'Statistik Teams'!$R$18</f>
        <v>17</v>
      </c>
      <c r="C23" s="190">
        <f>'Statistik Teams'!$AK$18</f>
        <v>21</v>
      </c>
      <c r="D23" s="188">
        <f>'Statistik Teams'!$R$46</f>
        <v>16</v>
      </c>
      <c r="E23" s="190">
        <f>'Statistik Teams'!$AK$46</f>
        <v>21</v>
      </c>
      <c r="F23" s="190">
        <f>'Statistik Teams'!R74</f>
        <v>21</v>
      </c>
      <c r="G23" s="137">
        <f>'Statistik Teams'!AK74</f>
        <v>19</v>
      </c>
      <c r="H23" s="137">
        <f>'Statistik Teams'!R102</f>
        <v>19</v>
      </c>
      <c r="I23" s="190">
        <f>'Statistik Teams'!$R$74</f>
        <v>21</v>
      </c>
      <c r="J23" s="190">
        <f>'Statistik Teams'!R130</f>
        <v>21</v>
      </c>
      <c r="K23" s="69">
        <v>17</v>
      </c>
      <c r="L23" s="70">
        <f t="shared" si="0"/>
        <v>155</v>
      </c>
      <c r="M23" s="152">
        <f t="shared" si="1"/>
        <v>3.2291666666666665</v>
      </c>
    </row>
    <row r="24" spans="1:13" ht="18" customHeight="1">
      <c r="A24" s="68">
        <v>18</v>
      </c>
      <c r="B24" s="188">
        <f>'Statistik Teams'!$R$19</f>
        <v>12</v>
      </c>
      <c r="C24" s="188">
        <f>'Statistik Teams'!$AK$19</f>
        <v>12</v>
      </c>
      <c r="D24" s="137">
        <f>'Statistik Teams'!$R$47</f>
        <v>15</v>
      </c>
      <c r="E24" s="137">
        <f>'Statistik Teams'!$AK$47</f>
        <v>14</v>
      </c>
      <c r="F24" s="188">
        <f>'Statistik Teams'!R75</f>
        <v>12</v>
      </c>
      <c r="G24" s="137">
        <f>'Statistik Teams'!AK75</f>
        <v>15</v>
      </c>
      <c r="H24" s="137">
        <f>'Statistik Teams'!R103</f>
        <v>13</v>
      </c>
      <c r="I24" s="188">
        <f>'Statistik Teams'!$R$75</f>
        <v>12</v>
      </c>
      <c r="J24" s="190">
        <f>'Statistik Teams'!R131</f>
        <v>19</v>
      </c>
      <c r="K24" s="69">
        <v>18</v>
      </c>
      <c r="L24" s="70">
        <f t="shared" si="0"/>
        <v>105</v>
      </c>
      <c r="M24" s="152">
        <f t="shared" si="1"/>
        <v>2.1875</v>
      </c>
    </row>
    <row r="25" spans="1:13" ht="9" customHeight="1">
      <c r="A25" s="9"/>
      <c r="B25" s="28"/>
      <c r="C25" s="28"/>
      <c r="D25" s="28"/>
      <c r="E25" s="28"/>
      <c r="F25" s="28"/>
      <c r="G25" s="28"/>
      <c r="H25" s="28"/>
      <c r="I25" s="28"/>
      <c r="J25" s="28"/>
      <c r="K25" s="7"/>
      <c r="L25" s="16"/>
      <c r="M25" s="89"/>
    </row>
    <row r="26" spans="1:13" ht="18" customHeight="1">
      <c r="A26" s="9"/>
      <c r="B26" s="70">
        <f aca="true" t="shared" si="2" ref="B26:J26">SUM(B7:B24)</f>
        <v>341</v>
      </c>
      <c r="C26" s="70">
        <f t="shared" si="2"/>
        <v>342</v>
      </c>
      <c r="D26" s="70">
        <f t="shared" si="2"/>
        <v>347</v>
      </c>
      <c r="E26" s="70">
        <f t="shared" si="2"/>
        <v>353</v>
      </c>
      <c r="F26" s="70">
        <f t="shared" si="2"/>
        <v>354</v>
      </c>
      <c r="G26" s="70">
        <f t="shared" si="2"/>
        <v>369</v>
      </c>
      <c r="H26" s="70">
        <f t="shared" si="2"/>
        <v>370</v>
      </c>
      <c r="I26" s="70">
        <f t="shared" si="2"/>
        <v>354</v>
      </c>
      <c r="J26" s="70">
        <f t="shared" si="2"/>
        <v>405</v>
      </c>
      <c r="K26" s="7"/>
      <c r="L26" s="70">
        <f>SUM(B26:J26)</f>
        <v>3235</v>
      </c>
      <c r="M26" s="152">
        <f>SUM(B26:J26)/72</f>
        <v>44.93055555555556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mergeCells count="3">
    <mergeCell ref="A1:M1"/>
    <mergeCell ref="A2:M2"/>
    <mergeCell ref="A3:M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1" r:id="rId1"/>
  <rowBreaks count="1" manualBreakCount="1">
    <brk id="2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158"/>
  <sheetViews>
    <sheetView showGridLines="0" zoomScalePageLayoutView="0" workbookViewId="0" topLeftCell="A112">
      <selection activeCell="M114" sqref="M114:M131"/>
    </sheetView>
  </sheetViews>
  <sheetFormatPr defaultColWidth="11.421875" defaultRowHeight="12.75"/>
  <cols>
    <col min="1" max="1" width="3.57421875" style="57" customWidth="1"/>
    <col min="2" max="17" width="2.7109375" style="57" customWidth="1"/>
    <col min="18" max="18" width="5.7109375" style="57" customWidth="1"/>
    <col min="19" max="19" width="2.7109375" style="57" customWidth="1"/>
    <col min="20" max="20" width="3.57421875" style="57" customWidth="1"/>
    <col min="21" max="36" width="2.7109375" style="57" customWidth="1"/>
    <col min="37" max="37" width="5.7109375" style="57" customWidth="1"/>
    <col min="38" max="16384" width="11.421875" style="57" customWidth="1"/>
  </cols>
  <sheetData>
    <row r="1" spans="1:37" ht="18" customHeight="1">
      <c r="A1" s="71"/>
      <c r="B1" s="299" t="s">
        <v>170</v>
      </c>
      <c r="C1" s="300"/>
      <c r="D1" s="300"/>
      <c r="E1" s="305"/>
      <c r="F1" s="299" t="s">
        <v>175</v>
      </c>
      <c r="G1" s="300"/>
      <c r="H1" s="300"/>
      <c r="I1" s="305"/>
      <c r="J1" s="299" t="s">
        <v>177</v>
      </c>
      <c r="K1" s="300"/>
      <c r="L1" s="300"/>
      <c r="M1" s="305"/>
      <c r="N1" s="307" t="s">
        <v>173</v>
      </c>
      <c r="O1" s="308"/>
      <c r="P1" s="308"/>
      <c r="Q1" s="301"/>
      <c r="R1" s="5"/>
      <c r="T1" s="71"/>
      <c r="U1" s="260" t="s">
        <v>126</v>
      </c>
      <c r="V1" s="261"/>
      <c r="W1" s="261"/>
      <c r="X1" s="270"/>
      <c r="Y1" s="260" t="s">
        <v>104</v>
      </c>
      <c r="Z1" s="261"/>
      <c r="AA1" s="261"/>
      <c r="AB1" s="270"/>
      <c r="AC1" s="271" t="s">
        <v>222</v>
      </c>
      <c r="AD1" s="272"/>
      <c r="AE1" s="272"/>
      <c r="AF1" s="273"/>
      <c r="AG1" s="274" t="s">
        <v>102</v>
      </c>
      <c r="AH1" s="275"/>
      <c r="AI1" s="275"/>
      <c r="AJ1" s="262"/>
      <c r="AK1" s="4"/>
    </row>
    <row r="2" spans="1:37" ht="18" customHeight="1">
      <c r="A2" s="71">
        <v>1</v>
      </c>
      <c r="B2" s="66">
        <v>2</v>
      </c>
      <c r="C2" s="66">
        <v>1</v>
      </c>
      <c r="D2" s="66">
        <v>1</v>
      </c>
      <c r="E2" s="66"/>
      <c r="F2" s="66">
        <v>2</v>
      </c>
      <c r="G2" s="66">
        <v>1</v>
      </c>
      <c r="H2" s="66"/>
      <c r="I2" s="66">
        <v>2</v>
      </c>
      <c r="J2" s="168"/>
      <c r="K2" s="168"/>
      <c r="L2" s="168">
        <v>2</v>
      </c>
      <c r="M2" s="168">
        <v>2</v>
      </c>
      <c r="N2" s="160">
        <v>1</v>
      </c>
      <c r="O2" s="160">
        <v>1</v>
      </c>
      <c r="P2" s="160">
        <v>1</v>
      </c>
      <c r="Q2" s="160">
        <v>2</v>
      </c>
      <c r="R2" s="66">
        <f>SUM(B2:Q2)</f>
        <v>18</v>
      </c>
      <c r="T2" s="71">
        <v>1</v>
      </c>
      <c r="U2" s="63"/>
      <c r="V2" s="63">
        <v>2</v>
      </c>
      <c r="W2" s="63">
        <v>1</v>
      </c>
      <c r="X2" s="63">
        <v>1</v>
      </c>
      <c r="Y2" s="63">
        <v>1</v>
      </c>
      <c r="Z2" s="63"/>
      <c r="AA2" s="63">
        <v>2</v>
      </c>
      <c r="AB2" s="63"/>
      <c r="AC2" s="63">
        <v>1</v>
      </c>
      <c r="AD2" s="63">
        <v>1</v>
      </c>
      <c r="AE2" s="63"/>
      <c r="AF2" s="63">
        <v>2</v>
      </c>
      <c r="AG2" s="169">
        <v>2</v>
      </c>
      <c r="AH2" s="169">
        <v>2</v>
      </c>
      <c r="AI2" s="169">
        <v>2</v>
      </c>
      <c r="AJ2" s="169">
        <v>2</v>
      </c>
      <c r="AK2" s="63">
        <f>SUM(U2:AJ2)</f>
        <v>19</v>
      </c>
    </row>
    <row r="3" spans="1:37" ht="18" customHeight="1">
      <c r="A3" s="71">
        <v>2</v>
      </c>
      <c r="B3" s="66">
        <v>1</v>
      </c>
      <c r="C3" s="66">
        <v>2</v>
      </c>
      <c r="D3" s="66">
        <v>1</v>
      </c>
      <c r="E3" s="66"/>
      <c r="F3" s="66">
        <v>2</v>
      </c>
      <c r="G3" s="66">
        <v>2</v>
      </c>
      <c r="H3" s="66"/>
      <c r="I3" s="66">
        <v>1</v>
      </c>
      <c r="J3" s="168"/>
      <c r="K3" s="168"/>
      <c r="L3" s="168">
        <v>2</v>
      </c>
      <c r="M3" s="168">
        <v>1</v>
      </c>
      <c r="N3" s="160">
        <v>2</v>
      </c>
      <c r="O3" s="160">
        <v>1</v>
      </c>
      <c r="P3" s="160">
        <v>1</v>
      </c>
      <c r="Q3" s="160">
        <v>1</v>
      </c>
      <c r="R3" s="66">
        <f aca="true" t="shared" si="0" ref="R3:R19">SUM(B3:Q3)</f>
        <v>17</v>
      </c>
      <c r="T3" s="71">
        <v>2</v>
      </c>
      <c r="U3" s="63"/>
      <c r="V3" s="63">
        <v>1</v>
      </c>
      <c r="W3" s="63">
        <v>1</v>
      </c>
      <c r="X3" s="63">
        <v>1</v>
      </c>
      <c r="Y3" s="63">
        <v>1</v>
      </c>
      <c r="Z3" s="63"/>
      <c r="AA3" s="63">
        <v>1</v>
      </c>
      <c r="AB3" s="63"/>
      <c r="AC3" s="63">
        <v>2</v>
      </c>
      <c r="AD3" s="63">
        <v>2</v>
      </c>
      <c r="AE3" s="63"/>
      <c r="AF3" s="63">
        <v>1</v>
      </c>
      <c r="AG3" s="169">
        <v>1</v>
      </c>
      <c r="AH3" s="169">
        <v>2</v>
      </c>
      <c r="AI3" s="169">
        <v>1</v>
      </c>
      <c r="AJ3" s="169">
        <v>4</v>
      </c>
      <c r="AK3" s="63">
        <f aca="true" t="shared" si="1" ref="AK3:AK19">SUM(U3:AJ3)</f>
        <v>18</v>
      </c>
    </row>
    <row r="4" spans="1:37" ht="18" customHeight="1">
      <c r="A4" s="71">
        <v>3</v>
      </c>
      <c r="B4" s="66">
        <v>1</v>
      </c>
      <c r="C4" s="66">
        <v>2</v>
      </c>
      <c r="D4" s="66">
        <v>2</v>
      </c>
      <c r="E4" s="66"/>
      <c r="F4" s="66">
        <v>1</v>
      </c>
      <c r="G4" s="66">
        <v>2</v>
      </c>
      <c r="H4" s="66"/>
      <c r="I4" s="66">
        <v>1</v>
      </c>
      <c r="J4" s="168"/>
      <c r="K4" s="168"/>
      <c r="L4" s="168">
        <v>2</v>
      </c>
      <c r="M4" s="168">
        <v>1</v>
      </c>
      <c r="N4" s="160">
        <v>2</v>
      </c>
      <c r="O4" s="160">
        <v>2</v>
      </c>
      <c r="P4" s="160">
        <v>2</v>
      </c>
      <c r="Q4" s="160">
        <v>1</v>
      </c>
      <c r="R4" s="66">
        <f t="shared" si="0"/>
        <v>19</v>
      </c>
      <c r="T4" s="71">
        <v>3</v>
      </c>
      <c r="U4" s="63"/>
      <c r="V4" s="63">
        <v>2</v>
      </c>
      <c r="W4" s="63">
        <v>1</v>
      </c>
      <c r="X4" s="63">
        <v>1</v>
      </c>
      <c r="Y4" s="63">
        <v>2</v>
      </c>
      <c r="Z4" s="63"/>
      <c r="AA4" s="63">
        <v>2</v>
      </c>
      <c r="AB4" s="63"/>
      <c r="AC4" s="63">
        <v>1</v>
      </c>
      <c r="AD4" s="63">
        <v>2</v>
      </c>
      <c r="AE4" s="63"/>
      <c r="AF4" s="63">
        <v>2</v>
      </c>
      <c r="AG4" s="169">
        <v>2</v>
      </c>
      <c r="AH4" s="169">
        <v>2</v>
      </c>
      <c r="AI4" s="169">
        <v>2</v>
      </c>
      <c r="AJ4" s="169">
        <v>1</v>
      </c>
      <c r="AK4" s="63">
        <f t="shared" si="1"/>
        <v>20</v>
      </c>
    </row>
    <row r="5" spans="1:37" ht="18" customHeight="1">
      <c r="A5" s="71">
        <v>4</v>
      </c>
      <c r="B5" s="66">
        <v>1</v>
      </c>
      <c r="C5" s="66">
        <v>2</v>
      </c>
      <c r="D5" s="66">
        <v>2</v>
      </c>
      <c r="E5" s="66"/>
      <c r="F5" s="66">
        <v>3</v>
      </c>
      <c r="G5" s="66">
        <v>2</v>
      </c>
      <c r="H5" s="66"/>
      <c r="I5" s="66">
        <v>1</v>
      </c>
      <c r="J5" s="168"/>
      <c r="K5" s="168"/>
      <c r="L5" s="168">
        <v>2</v>
      </c>
      <c r="M5" s="168">
        <v>2</v>
      </c>
      <c r="N5" s="160">
        <v>4</v>
      </c>
      <c r="O5" s="160">
        <v>3</v>
      </c>
      <c r="P5" s="160">
        <v>1</v>
      </c>
      <c r="Q5" s="160">
        <v>2</v>
      </c>
      <c r="R5" s="66">
        <f t="shared" si="0"/>
        <v>25</v>
      </c>
      <c r="T5" s="71">
        <v>4</v>
      </c>
      <c r="U5" s="63"/>
      <c r="V5" s="63">
        <v>1</v>
      </c>
      <c r="W5" s="63">
        <v>2</v>
      </c>
      <c r="X5" s="63">
        <v>2</v>
      </c>
      <c r="Y5" s="63">
        <v>1</v>
      </c>
      <c r="Z5" s="63"/>
      <c r="AA5" s="63">
        <v>2</v>
      </c>
      <c r="AB5" s="63"/>
      <c r="AC5" s="63">
        <v>2</v>
      </c>
      <c r="AD5" s="63">
        <v>2</v>
      </c>
      <c r="AE5" s="63"/>
      <c r="AF5" s="63">
        <v>2</v>
      </c>
      <c r="AG5" s="169">
        <v>2</v>
      </c>
      <c r="AH5" s="169">
        <v>2</v>
      </c>
      <c r="AI5" s="169">
        <v>1</v>
      </c>
      <c r="AJ5" s="169">
        <v>2</v>
      </c>
      <c r="AK5" s="63">
        <f t="shared" si="1"/>
        <v>21</v>
      </c>
    </row>
    <row r="6" spans="1:37" ht="18" customHeight="1">
      <c r="A6" s="71">
        <v>5</v>
      </c>
      <c r="B6" s="66">
        <v>1</v>
      </c>
      <c r="C6" s="66">
        <v>2</v>
      </c>
      <c r="D6" s="66">
        <v>1</v>
      </c>
      <c r="E6" s="66"/>
      <c r="F6" s="66">
        <v>3</v>
      </c>
      <c r="G6" s="66">
        <v>1</v>
      </c>
      <c r="H6" s="66"/>
      <c r="I6" s="66">
        <v>1</v>
      </c>
      <c r="J6" s="168"/>
      <c r="K6" s="168"/>
      <c r="L6" s="168">
        <v>2</v>
      </c>
      <c r="M6" s="168">
        <v>1</v>
      </c>
      <c r="N6" s="160">
        <v>2</v>
      </c>
      <c r="O6" s="160">
        <v>1</v>
      </c>
      <c r="P6" s="160">
        <v>2</v>
      </c>
      <c r="Q6" s="160">
        <v>1</v>
      </c>
      <c r="R6" s="66">
        <f t="shared" si="0"/>
        <v>18</v>
      </c>
      <c r="T6" s="71">
        <v>5</v>
      </c>
      <c r="U6" s="63"/>
      <c r="V6" s="63">
        <v>2</v>
      </c>
      <c r="W6" s="63">
        <v>1</v>
      </c>
      <c r="X6" s="63">
        <v>2</v>
      </c>
      <c r="Y6" s="63">
        <v>1</v>
      </c>
      <c r="Z6" s="63"/>
      <c r="AA6" s="63">
        <v>1</v>
      </c>
      <c r="AB6" s="63"/>
      <c r="AC6" s="63">
        <v>2</v>
      </c>
      <c r="AD6" s="63">
        <v>1</v>
      </c>
      <c r="AE6" s="63"/>
      <c r="AF6" s="63">
        <v>1</v>
      </c>
      <c r="AG6" s="169">
        <v>2</v>
      </c>
      <c r="AH6" s="169">
        <v>2</v>
      </c>
      <c r="AI6" s="169">
        <v>2</v>
      </c>
      <c r="AJ6" s="169">
        <v>1</v>
      </c>
      <c r="AK6" s="63">
        <f t="shared" si="1"/>
        <v>18</v>
      </c>
    </row>
    <row r="7" spans="1:37" ht="18" customHeight="1">
      <c r="A7" s="71">
        <v>6</v>
      </c>
      <c r="B7" s="66">
        <v>2</v>
      </c>
      <c r="C7" s="66">
        <v>2</v>
      </c>
      <c r="D7" s="66">
        <v>2</v>
      </c>
      <c r="E7" s="66"/>
      <c r="F7" s="66">
        <v>2</v>
      </c>
      <c r="G7" s="66">
        <v>1</v>
      </c>
      <c r="H7" s="66"/>
      <c r="I7" s="66">
        <v>2</v>
      </c>
      <c r="J7" s="168"/>
      <c r="K7" s="168"/>
      <c r="L7" s="168">
        <v>2</v>
      </c>
      <c r="M7" s="168">
        <v>2</v>
      </c>
      <c r="N7" s="160">
        <v>2</v>
      </c>
      <c r="O7" s="160">
        <v>2</v>
      </c>
      <c r="P7" s="160">
        <v>2</v>
      </c>
      <c r="Q7" s="160">
        <v>3</v>
      </c>
      <c r="R7" s="66">
        <f t="shared" si="0"/>
        <v>24</v>
      </c>
      <c r="T7" s="71">
        <v>6</v>
      </c>
      <c r="U7" s="63"/>
      <c r="V7" s="63">
        <v>2</v>
      </c>
      <c r="W7" s="63">
        <v>2</v>
      </c>
      <c r="X7" s="63">
        <v>1</v>
      </c>
      <c r="Y7" s="63">
        <v>2</v>
      </c>
      <c r="Z7" s="63"/>
      <c r="AA7" s="63">
        <v>2</v>
      </c>
      <c r="AB7" s="63"/>
      <c r="AC7" s="63">
        <v>2</v>
      </c>
      <c r="AD7" s="63">
        <v>2</v>
      </c>
      <c r="AE7" s="63"/>
      <c r="AF7" s="63">
        <v>1</v>
      </c>
      <c r="AG7" s="169">
        <v>2</v>
      </c>
      <c r="AH7" s="169">
        <v>2</v>
      </c>
      <c r="AI7" s="169">
        <v>2</v>
      </c>
      <c r="AJ7" s="169">
        <v>2</v>
      </c>
      <c r="AK7" s="63">
        <f t="shared" si="1"/>
        <v>22</v>
      </c>
    </row>
    <row r="8" spans="1:37" ht="18" customHeight="1">
      <c r="A8" s="71">
        <v>7</v>
      </c>
      <c r="B8" s="66">
        <v>1</v>
      </c>
      <c r="C8" s="66">
        <v>1</v>
      </c>
      <c r="D8" s="66">
        <v>1</v>
      </c>
      <c r="E8" s="66"/>
      <c r="F8" s="66">
        <v>1</v>
      </c>
      <c r="G8" s="66">
        <v>1</v>
      </c>
      <c r="H8" s="66"/>
      <c r="I8" s="66">
        <v>1</v>
      </c>
      <c r="J8" s="168"/>
      <c r="K8" s="168"/>
      <c r="L8" s="168">
        <v>1</v>
      </c>
      <c r="M8" s="168">
        <v>1</v>
      </c>
      <c r="N8" s="160">
        <v>1</v>
      </c>
      <c r="O8" s="160">
        <v>2</v>
      </c>
      <c r="P8" s="160">
        <v>1</v>
      </c>
      <c r="Q8" s="160">
        <v>2</v>
      </c>
      <c r="R8" s="66">
        <f t="shared" si="0"/>
        <v>14</v>
      </c>
      <c r="T8" s="71">
        <v>7</v>
      </c>
      <c r="U8" s="63"/>
      <c r="V8" s="63">
        <v>2</v>
      </c>
      <c r="W8" s="63">
        <v>2</v>
      </c>
      <c r="X8" s="63">
        <v>3</v>
      </c>
      <c r="Y8" s="63">
        <v>1</v>
      </c>
      <c r="Z8" s="63"/>
      <c r="AA8" s="63">
        <v>1</v>
      </c>
      <c r="AB8" s="63"/>
      <c r="AC8" s="63">
        <v>1</v>
      </c>
      <c r="AD8" s="63">
        <v>1</v>
      </c>
      <c r="AE8" s="63"/>
      <c r="AF8" s="63">
        <v>1</v>
      </c>
      <c r="AG8" s="169">
        <v>1</v>
      </c>
      <c r="AH8" s="169">
        <v>1</v>
      </c>
      <c r="AI8" s="169">
        <v>1</v>
      </c>
      <c r="AJ8" s="169">
        <v>1</v>
      </c>
      <c r="AK8" s="63">
        <f t="shared" si="1"/>
        <v>16</v>
      </c>
    </row>
    <row r="9" spans="1:37" ht="18" customHeight="1">
      <c r="A9" s="71">
        <v>8</v>
      </c>
      <c r="B9" s="66">
        <v>1</v>
      </c>
      <c r="C9" s="66">
        <v>2</v>
      </c>
      <c r="D9" s="66">
        <v>2</v>
      </c>
      <c r="E9" s="66"/>
      <c r="F9" s="66">
        <v>2</v>
      </c>
      <c r="G9" s="66">
        <v>1</v>
      </c>
      <c r="H9" s="66"/>
      <c r="I9" s="66">
        <v>1</v>
      </c>
      <c r="J9" s="168"/>
      <c r="K9" s="168"/>
      <c r="L9" s="168">
        <v>2</v>
      </c>
      <c r="M9" s="168">
        <v>2</v>
      </c>
      <c r="N9" s="160">
        <v>2</v>
      </c>
      <c r="O9" s="160">
        <v>1</v>
      </c>
      <c r="P9" s="160">
        <v>2</v>
      </c>
      <c r="Q9" s="160">
        <v>2</v>
      </c>
      <c r="R9" s="66">
        <f t="shared" si="0"/>
        <v>20</v>
      </c>
      <c r="T9" s="71">
        <v>8</v>
      </c>
      <c r="U9" s="63"/>
      <c r="V9" s="63">
        <v>1</v>
      </c>
      <c r="W9" s="63">
        <v>2</v>
      </c>
      <c r="X9" s="63">
        <v>2</v>
      </c>
      <c r="Y9" s="63">
        <v>2</v>
      </c>
      <c r="Z9" s="63"/>
      <c r="AA9" s="63">
        <v>1</v>
      </c>
      <c r="AB9" s="63"/>
      <c r="AC9" s="63">
        <v>2</v>
      </c>
      <c r="AD9" s="63">
        <v>1</v>
      </c>
      <c r="AE9" s="63"/>
      <c r="AF9" s="63">
        <v>2</v>
      </c>
      <c r="AG9" s="169">
        <v>1</v>
      </c>
      <c r="AH9" s="169">
        <v>2</v>
      </c>
      <c r="AI9" s="169">
        <v>2</v>
      </c>
      <c r="AJ9" s="169">
        <v>2</v>
      </c>
      <c r="AK9" s="63">
        <f t="shared" si="1"/>
        <v>20</v>
      </c>
    </row>
    <row r="10" spans="1:37" ht="18" customHeight="1">
      <c r="A10" s="71">
        <v>9</v>
      </c>
      <c r="B10" s="66">
        <v>1</v>
      </c>
      <c r="C10" s="66">
        <v>1</v>
      </c>
      <c r="D10" s="66">
        <v>2</v>
      </c>
      <c r="E10" s="66"/>
      <c r="F10" s="66">
        <v>1</v>
      </c>
      <c r="G10" s="66">
        <v>2</v>
      </c>
      <c r="H10" s="66"/>
      <c r="I10" s="66">
        <v>2</v>
      </c>
      <c r="J10" s="168"/>
      <c r="K10" s="168"/>
      <c r="L10" s="168">
        <v>1</v>
      </c>
      <c r="M10" s="168">
        <v>1</v>
      </c>
      <c r="N10" s="160">
        <v>2</v>
      </c>
      <c r="O10" s="160">
        <v>2</v>
      </c>
      <c r="P10" s="160">
        <v>2</v>
      </c>
      <c r="Q10" s="160">
        <v>2</v>
      </c>
      <c r="R10" s="66">
        <f t="shared" si="0"/>
        <v>19</v>
      </c>
      <c r="T10" s="71">
        <v>9</v>
      </c>
      <c r="U10" s="63"/>
      <c r="V10" s="63">
        <v>1</v>
      </c>
      <c r="W10" s="63">
        <v>2</v>
      </c>
      <c r="X10" s="63">
        <v>2</v>
      </c>
      <c r="Y10" s="63">
        <v>2</v>
      </c>
      <c r="Z10" s="63"/>
      <c r="AA10" s="63">
        <v>2</v>
      </c>
      <c r="AB10" s="63"/>
      <c r="AC10" s="63">
        <v>1</v>
      </c>
      <c r="AD10" s="63">
        <v>1</v>
      </c>
      <c r="AE10" s="63"/>
      <c r="AF10" s="63">
        <v>1</v>
      </c>
      <c r="AG10" s="169">
        <v>2</v>
      </c>
      <c r="AH10" s="169">
        <v>1</v>
      </c>
      <c r="AI10" s="169">
        <v>2</v>
      </c>
      <c r="AJ10" s="169">
        <v>2</v>
      </c>
      <c r="AK10" s="63">
        <f t="shared" si="1"/>
        <v>19</v>
      </c>
    </row>
    <row r="11" spans="1:37" ht="18" customHeight="1">
      <c r="A11" s="71">
        <v>10</v>
      </c>
      <c r="B11" s="66">
        <v>2</v>
      </c>
      <c r="C11" s="66">
        <v>1</v>
      </c>
      <c r="D11" s="66">
        <v>1</v>
      </c>
      <c r="E11" s="66"/>
      <c r="F11" s="66">
        <v>2</v>
      </c>
      <c r="G11" s="66">
        <v>3</v>
      </c>
      <c r="H11" s="66"/>
      <c r="I11" s="66">
        <v>1</v>
      </c>
      <c r="J11" s="168"/>
      <c r="K11" s="168"/>
      <c r="L11" s="168">
        <v>1</v>
      </c>
      <c r="M11" s="168">
        <v>1</v>
      </c>
      <c r="N11" s="160">
        <v>2</v>
      </c>
      <c r="O11" s="160">
        <v>2</v>
      </c>
      <c r="P11" s="160">
        <v>1</v>
      </c>
      <c r="Q11" s="160">
        <v>2</v>
      </c>
      <c r="R11" s="66">
        <f t="shared" si="0"/>
        <v>19</v>
      </c>
      <c r="T11" s="71">
        <v>10</v>
      </c>
      <c r="U11" s="63"/>
      <c r="V11" s="63">
        <v>2</v>
      </c>
      <c r="W11" s="63">
        <v>2</v>
      </c>
      <c r="X11" s="63">
        <v>2</v>
      </c>
      <c r="Y11" s="63">
        <v>2</v>
      </c>
      <c r="Z11" s="63"/>
      <c r="AA11" s="63">
        <v>2</v>
      </c>
      <c r="AB11" s="63"/>
      <c r="AC11" s="63">
        <v>1</v>
      </c>
      <c r="AD11" s="63">
        <v>1</v>
      </c>
      <c r="AE11" s="63"/>
      <c r="AF11" s="63">
        <v>1</v>
      </c>
      <c r="AG11" s="169">
        <v>1</v>
      </c>
      <c r="AH11" s="169">
        <v>2</v>
      </c>
      <c r="AI11" s="169">
        <v>1</v>
      </c>
      <c r="AJ11" s="169">
        <v>2</v>
      </c>
      <c r="AK11" s="63">
        <f t="shared" si="1"/>
        <v>19</v>
      </c>
    </row>
    <row r="12" spans="1:37" ht="18" customHeight="1">
      <c r="A12" s="71">
        <v>11</v>
      </c>
      <c r="B12" s="66">
        <v>1</v>
      </c>
      <c r="C12" s="66">
        <v>1</v>
      </c>
      <c r="D12" s="66">
        <v>1</v>
      </c>
      <c r="E12" s="66"/>
      <c r="F12" s="66">
        <v>1</v>
      </c>
      <c r="G12" s="66">
        <v>1</v>
      </c>
      <c r="H12" s="66"/>
      <c r="I12" s="66">
        <v>1</v>
      </c>
      <c r="J12" s="168"/>
      <c r="K12" s="168"/>
      <c r="L12" s="168">
        <v>1</v>
      </c>
      <c r="M12" s="168">
        <v>1</v>
      </c>
      <c r="N12" s="160">
        <v>1</v>
      </c>
      <c r="O12" s="160">
        <v>1</v>
      </c>
      <c r="P12" s="160">
        <v>1</v>
      </c>
      <c r="Q12" s="160">
        <v>1</v>
      </c>
      <c r="R12" s="66">
        <f t="shared" si="0"/>
        <v>12</v>
      </c>
      <c r="T12" s="71">
        <v>11</v>
      </c>
      <c r="U12" s="63"/>
      <c r="V12" s="63">
        <v>1</v>
      </c>
      <c r="W12" s="63">
        <v>1</v>
      </c>
      <c r="X12" s="63">
        <v>1</v>
      </c>
      <c r="Y12" s="63">
        <v>1</v>
      </c>
      <c r="Z12" s="63"/>
      <c r="AA12" s="63">
        <v>1</v>
      </c>
      <c r="AB12" s="63"/>
      <c r="AC12" s="63">
        <v>1</v>
      </c>
      <c r="AD12" s="63">
        <v>1</v>
      </c>
      <c r="AE12" s="63"/>
      <c r="AF12" s="63">
        <v>1</v>
      </c>
      <c r="AG12" s="169">
        <v>1</v>
      </c>
      <c r="AH12" s="169">
        <v>1</v>
      </c>
      <c r="AI12" s="169">
        <v>1</v>
      </c>
      <c r="AJ12" s="169">
        <v>1</v>
      </c>
      <c r="AK12" s="63">
        <f t="shared" si="1"/>
        <v>12</v>
      </c>
    </row>
    <row r="13" spans="1:37" ht="18" customHeight="1">
      <c r="A13" s="71">
        <v>12</v>
      </c>
      <c r="B13" s="66">
        <v>2</v>
      </c>
      <c r="C13" s="66">
        <v>2</v>
      </c>
      <c r="D13" s="66">
        <v>2</v>
      </c>
      <c r="E13" s="66"/>
      <c r="F13" s="66">
        <v>1</v>
      </c>
      <c r="G13" s="66">
        <v>2</v>
      </c>
      <c r="H13" s="66"/>
      <c r="I13" s="66">
        <v>1</v>
      </c>
      <c r="J13" s="168"/>
      <c r="K13" s="168"/>
      <c r="L13" s="168">
        <v>1</v>
      </c>
      <c r="M13" s="168">
        <v>2</v>
      </c>
      <c r="N13" s="160">
        <v>1</v>
      </c>
      <c r="O13" s="160">
        <v>1</v>
      </c>
      <c r="P13" s="160">
        <v>1</v>
      </c>
      <c r="Q13" s="160">
        <v>2</v>
      </c>
      <c r="R13" s="66">
        <f t="shared" si="0"/>
        <v>18</v>
      </c>
      <c r="T13" s="71">
        <v>12</v>
      </c>
      <c r="U13" s="63"/>
      <c r="V13" s="63">
        <v>2</v>
      </c>
      <c r="W13" s="63">
        <v>2</v>
      </c>
      <c r="X13" s="63">
        <v>2</v>
      </c>
      <c r="Y13" s="63">
        <v>2</v>
      </c>
      <c r="Z13" s="63"/>
      <c r="AA13" s="63">
        <v>2</v>
      </c>
      <c r="AB13" s="63"/>
      <c r="AC13" s="63">
        <v>2</v>
      </c>
      <c r="AD13" s="63">
        <v>1</v>
      </c>
      <c r="AE13" s="63"/>
      <c r="AF13" s="63">
        <v>2</v>
      </c>
      <c r="AG13" s="169">
        <v>1</v>
      </c>
      <c r="AH13" s="169">
        <v>2</v>
      </c>
      <c r="AI13" s="169">
        <v>2</v>
      </c>
      <c r="AJ13" s="169">
        <v>2</v>
      </c>
      <c r="AK13" s="63">
        <f>SUM(U13:AJ13)</f>
        <v>22</v>
      </c>
    </row>
    <row r="14" spans="1:37" ht="18" customHeight="1">
      <c r="A14" s="71">
        <v>13</v>
      </c>
      <c r="B14" s="66">
        <v>2</v>
      </c>
      <c r="C14" s="66">
        <v>2</v>
      </c>
      <c r="D14" s="66">
        <v>2</v>
      </c>
      <c r="E14" s="66"/>
      <c r="F14" s="66">
        <v>2</v>
      </c>
      <c r="G14" s="66">
        <v>2</v>
      </c>
      <c r="H14" s="66"/>
      <c r="I14" s="66">
        <v>1</v>
      </c>
      <c r="J14" s="168"/>
      <c r="K14" s="168"/>
      <c r="L14" s="168">
        <v>1</v>
      </c>
      <c r="M14" s="168">
        <v>2</v>
      </c>
      <c r="N14" s="160">
        <v>1</v>
      </c>
      <c r="O14" s="160">
        <v>1</v>
      </c>
      <c r="P14" s="160">
        <v>1</v>
      </c>
      <c r="Q14" s="160">
        <v>1</v>
      </c>
      <c r="R14" s="66">
        <f t="shared" si="0"/>
        <v>18</v>
      </c>
      <c r="T14" s="71">
        <v>13</v>
      </c>
      <c r="U14" s="63"/>
      <c r="V14" s="63">
        <v>2</v>
      </c>
      <c r="W14" s="63">
        <v>2</v>
      </c>
      <c r="X14" s="63">
        <v>1</v>
      </c>
      <c r="Y14" s="63">
        <v>2</v>
      </c>
      <c r="Z14" s="63"/>
      <c r="AA14" s="63">
        <v>2</v>
      </c>
      <c r="AB14" s="63"/>
      <c r="AC14" s="63">
        <v>1</v>
      </c>
      <c r="AD14" s="63">
        <v>1</v>
      </c>
      <c r="AE14" s="63"/>
      <c r="AF14" s="63">
        <v>1</v>
      </c>
      <c r="AG14" s="169">
        <v>2</v>
      </c>
      <c r="AH14" s="169">
        <v>1</v>
      </c>
      <c r="AI14" s="169">
        <v>1</v>
      </c>
      <c r="AJ14" s="169">
        <v>1</v>
      </c>
      <c r="AK14" s="63">
        <f t="shared" si="1"/>
        <v>17</v>
      </c>
    </row>
    <row r="15" spans="1:37" ht="18" customHeight="1">
      <c r="A15" s="71">
        <v>14</v>
      </c>
      <c r="B15" s="66">
        <v>2</v>
      </c>
      <c r="C15" s="66">
        <v>2</v>
      </c>
      <c r="D15" s="66">
        <v>2</v>
      </c>
      <c r="E15" s="66"/>
      <c r="F15" s="66">
        <v>2</v>
      </c>
      <c r="G15" s="66">
        <v>2</v>
      </c>
      <c r="H15" s="66"/>
      <c r="I15" s="66">
        <v>1</v>
      </c>
      <c r="J15" s="168"/>
      <c r="K15" s="168"/>
      <c r="L15" s="168">
        <v>1</v>
      </c>
      <c r="M15" s="168">
        <v>2</v>
      </c>
      <c r="N15" s="160">
        <v>2</v>
      </c>
      <c r="O15" s="160">
        <v>1</v>
      </c>
      <c r="P15" s="160">
        <v>2</v>
      </c>
      <c r="Q15" s="160">
        <v>2</v>
      </c>
      <c r="R15" s="66">
        <f t="shared" si="0"/>
        <v>21</v>
      </c>
      <c r="T15" s="71">
        <v>14</v>
      </c>
      <c r="U15" s="63"/>
      <c r="V15" s="63">
        <v>2</v>
      </c>
      <c r="W15" s="63">
        <v>2</v>
      </c>
      <c r="X15" s="63">
        <v>2</v>
      </c>
      <c r="Y15" s="63">
        <v>2</v>
      </c>
      <c r="Z15" s="63"/>
      <c r="AA15" s="63">
        <v>2</v>
      </c>
      <c r="AB15" s="63"/>
      <c r="AC15" s="63">
        <v>2</v>
      </c>
      <c r="AD15" s="63">
        <v>1</v>
      </c>
      <c r="AE15" s="63"/>
      <c r="AF15" s="63">
        <v>1</v>
      </c>
      <c r="AG15" s="169">
        <v>2</v>
      </c>
      <c r="AH15" s="169">
        <v>2</v>
      </c>
      <c r="AI15" s="169">
        <v>2</v>
      </c>
      <c r="AJ15" s="169">
        <v>2</v>
      </c>
      <c r="AK15" s="63">
        <f t="shared" si="1"/>
        <v>22</v>
      </c>
    </row>
    <row r="16" spans="1:37" ht="18" customHeight="1">
      <c r="A16" s="71">
        <v>15</v>
      </c>
      <c r="B16" s="66">
        <v>1</v>
      </c>
      <c r="C16" s="66">
        <v>4</v>
      </c>
      <c r="D16" s="66">
        <v>1</v>
      </c>
      <c r="E16" s="66"/>
      <c r="F16" s="66">
        <v>3</v>
      </c>
      <c r="G16" s="66">
        <v>2</v>
      </c>
      <c r="H16" s="66"/>
      <c r="I16" s="66">
        <v>2</v>
      </c>
      <c r="J16" s="168"/>
      <c r="K16" s="168"/>
      <c r="L16" s="168">
        <v>3</v>
      </c>
      <c r="M16" s="168">
        <v>2</v>
      </c>
      <c r="N16" s="160">
        <v>2</v>
      </c>
      <c r="O16" s="160">
        <v>2</v>
      </c>
      <c r="P16" s="160">
        <v>3</v>
      </c>
      <c r="Q16" s="160">
        <v>2</v>
      </c>
      <c r="R16" s="66">
        <f t="shared" si="0"/>
        <v>27</v>
      </c>
      <c r="T16" s="71">
        <v>15</v>
      </c>
      <c r="U16" s="63"/>
      <c r="V16" s="63">
        <v>1</v>
      </c>
      <c r="W16" s="63">
        <v>1</v>
      </c>
      <c r="X16" s="63">
        <v>1</v>
      </c>
      <c r="Y16" s="63">
        <v>2</v>
      </c>
      <c r="Z16" s="63"/>
      <c r="AA16" s="63">
        <v>3</v>
      </c>
      <c r="AB16" s="63"/>
      <c r="AC16" s="63">
        <v>1</v>
      </c>
      <c r="AD16" s="63">
        <v>1</v>
      </c>
      <c r="AE16" s="63"/>
      <c r="AF16" s="63">
        <v>1</v>
      </c>
      <c r="AG16" s="169">
        <v>3</v>
      </c>
      <c r="AH16" s="169">
        <v>2</v>
      </c>
      <c r="AI16" s="169">
        <v>2</v>
      </c>
      <c r="AJ16" s="169">
        <v>3</v>
      </c>
      <c r="AK16" s="63">
        <f t="shared" si="1"/>
        <v>21</v>
      </c>
    </row>
    <row r="17" spans="1:37" ht="18" customHeight="1">
      <c r="A17" s="71">
        <v>16</v>
      </c>
      <c r="B17" s="66">
        <v>2</v>
      </c>
      <c r="C17" s="66">
        <v>2</v>
      </c>
      <c r="D17" s="66">
        <v>2</v>
      </c>
      <c r="E17" s="66"/>
      <c r="F17" s="66">
        <v>1</v>
      </c>
      <c r="G17" s="66">
        <v>3</v>
      </c>
      <c r="H17" s="66"/>
      <c r="I17" s="66">
        <v>2</v>
      </c>
      <c r="J17" s="168"/>
      <c r="K17" s="168"/>
      <c r="L17" s="168">
        <v>2</v>
      </c>
      <c r="M17" s="168">
        <v>2</v>
      </c>
      <c r="N17" s="160">
        <v>2</v>
      </c>
      <c r="O17" s="160">
        <v>2</v>
      </c>
      <c r="P17" s="160">
        <v>2</v>
      </c>
      <c r="Q17" s="160">
        <v>1</v>
      </c>
      <c r="R17" s="66">
        <f t="shared" si="0"/>
        <v>23</v>
      </c>
      <c r="T17" s="71">
        <v>16</v>
      </c>
      <c r="U17" s="63"/>
      <c r="V17" s="63">
        <v>2</v>
      </c>
      <c r="W17" s="63">
        <v>2</v>
      </c>
      <c r="X17" s="63">
        <v>2</v>
      </c>
      <c r="Y17" s="63">
        <v>3</v>
      </c>
      <c r="Z17" s="63"/>
      <c r="AA17" s="63">
        <v>1</v>
      </c>
      <c r="AB17" s="63"/>
      <c r="AC17" s="63">
        <v>2</v>
      </c>
      <c r="AD17" s="63">
        <v>2</v>
      </c>
      <c r="AE17" s="63"/>
      <c r="AF17" s="63">
        <v>1</v>
      </c>
      <c r="AG17" s="169">
        <v>2</v>
      </c>
      <c r="AH17" s="169">
        <v>1</v>
      </c>
      <c r="AI17" s="169">
        <v>3</v>
      </c>
      <c r="AJ17" s="169">
        <v>2</v>
      </c>
      <c r="AK17" s="63">
        <f t="shared" si="1"/>
        <v>23</v>
      </c>
    </row>
    <row r="18" spans="1:37" ht="18" customHeight="1">
      <c r="A18" s="71">
        <v>17</v>
      </c>
      <c r="B18" s="66">
        <v>2</v>
      </c>
      <c r="C18" s="66">
        <v>2</v>
      </c>
      <c r="D18" s="66">
        <v>2</v>
      </c>
      <c r="E18" s="66"/>
      <c r="F18" s="66">
        <v>2</v>
      </c>
      <c r="G18" s="66">
        <v>1</v>
      </c>
      <c r="H18" s="66"/>
      <c r="I18" s="66">
        <v>1</v>
      </c>
      <c r="J18" s="168"/>
      <c r="K18" s="168"/>
      <c r="L18" s="168">
        <v>1</v>
      </c>
      <c r="M18" s="168">
        <v>2</v>
      </c>
      <c r="N18" s="160">
        <v>1</v>
      </c>
      <c r="O18" s="160">
        <v>1</v>
      </c>
      <c r="P18" s="160">
        <v>1</v>
      </c>
      <c r="Q18" s="160">
        <v>1</v>
      </c>
      <c r="R18" s="66">
        <f t="shared" si="0"/>
        <v>17</v>
      </c>
      <c r="T18" s="71">
        <v>17</v>
      </c>
      <c r="U18" s="63"/>
      <c r="V18" s="63">
        <v>1</v>
      </c>
      <c r="W18" s="63">
        <v>3</v>
      </c>
      <c r="X18" s="63">
        <v>2</v>
      </c>
      <c r="Y18" s="63">
        <v>2</v>
      </c>
      <c r="Z18" s="63"/>
      <c r="AA18" s="63">
        <v>1</v>
      </c>
      <c r="AB18" s="63"/>
      <c r="AC18" s="63">
        <v>3</v>
      </c>
      <c r="AD18" s="63">
        <v>1</v>
      </c>
      <c r="AE18" s="63"/>
      <c r="AF18" s="63">
        <v>1</v>
      </c>
      <c r="AG18" s="169">
        <v>2</v>
      </c>
      <c r="AH18" s="169">
        <v>2</v>
      </c>
      <c r="AI18" s="169">
        <v>2</v>
      </c>
      <c r="AJ18" s="169">
        <v>1</v>
      </c>
      <c r="AK18" s="63">
        <f t="shared" si="1"/>
        <v>21</v>
      </c>
    </row>
    <row r="19" spans="1:37" ht="18" customHeight="1">
      <c r="A19" s="71">
        <v>18</v>
      </c>
      <c r="B19" s="66">
        <v>1</v>
      </c>
      <c r="C19" s="66">
        <v>1</v>
      </c>
      <c r="D19" s="66">
        <v>1</v>
      </c>
      <c r="E19" s="66"/>
      <c r="F19" s="66">
        <v>1</v>
      </c>
      <c r="G19" s="66">
        <v>1</v>
      </c>
      <c r="H19" s="66"/>
      <c r="I19" s="66">
        <v>1</v>
      </c>
      <c r="J19" s="168"/>
      <c r="K19" s="168"/>
      <c r="L19" s="168">
        <v>1</v>
      </c>
      <c r="M19" s="168">
        <v>1</v>
      </c>
      <c r="N19" s="160">
        <v>1</v>
      </c>
      <c r="O19" s="160">
        <v>1</v>
      </c>
      <c r="P19" s="160">
        <v>1</v>
      </c>
      <c r="Q19" s="160">
        <v>1</v>
      </c>
      <c r="R19" s="66">
        <f t="shared" si="0"/>
        <v>12</v>
      </c>
      <c r="T19" s="71">
        <v>18</v>
      </c>
      <c r="U19" s="63"/>
      <c r="V19" s="63">
        <v>1</v>
      </c>
      <c r="W19" s="63">
        <v>1</v>
      </c>
      <c r="X19" s="63">
        <v>1</v>
      </c>
      <c r="Y19" s="63">
        <v>1</v>
      </c>
      <c r="Z19" s="63"/>
      <c r="AA19" s="63">
        <v>1</v>
      </c>
      <c r="AB19" s="63"/>
      <c r="AC19" s="63">
        <v>1</v>
      </c>
      <c r="AD19" s="63">
        <v>1</v>
      </c>
      <c r="AE19" s="63"/>
      <c r="AF19" s="63">
        <v>1</v>
      </c>
      <c r="AG19" s="169">
        <v>1</v>
      </c>
      <c r="AH19" s="169">
        <v>1</v>
      </c>
      <c r="AI19" s="169">
        <v>1</v>
      </c>
      <c r="AJ19" s="169">
        <v>1</v>
      </c>
      <c r="AK19" s="63">
        <f t="shared" si="1"/>
        <v>12</v>
      </c>
    </row>
    <row r="20" spans="3:23" ht="9" customHeight="1">
      <c r="C20" s="57" t="s">
        <v>35</v>
      </c>
      <c r="D20" s="57" t="s">
        <v>35</v>
      </c>
      <c r="V20" s="57" t="s">
        <v>35</v>
      </c>
      <c r="W20" s="57" t="s">
        <v>35</v>
      </c>
    </row>
    <row r="21" spans="2:37" ht="18" customHeight="1">
      <c r="B21" s="303">
        <f>SUM(B2:B19)</f>
        <v>26</v>
      </c>
      <c r="C21" s="303"/>
      <c r="F21" s="303">
        <f>SUM(F2:F19)</f>
        <v>32</v>
      </c>
      <c r="G21" s="303"/>
      <c r="J21" s="303">
        <f>SUM(J2:J19)</f>
        <v>0</v>
      </c>
      <c r="K21" s="303"/>
      <c r="N21" s="302">
        <f>SUM(N2:N19)</f>
        <v>31</v>
      </c>
      <c r="O21" s="302"/>
      <c r="P21" s="72"/>
      <c r="Q21" s="72"/>
      <c r="R21" s="66">
        <f>SUM(R2:R19)</f>
        <v>341</v>
      </c>
      <c r="U21" s="258">
        <f>SUM(U2:U19)</f>
        <v>0</v>
      </c>
      <c r="V21" s="258"/>
      <c r="Y21" s="258">
        <f>SUM(Y2:Y19)</f>
        <v>30</v>
      </c>
      <c r="Z21" s="258"/>
      <c r="AC21" s="258">
        <f>SUM(AC2:AC19)</f>
        <v>28</v>
      </c>
      <c r="AD21" s="258"/>
      <c r="AG21" s="267">
        <f>SUM(AG2:AG20)</f>
        <v>30</v>
      </c>
      <c r="AH21" s="269"/>
      <c r="AK21" s="63">
        <f>SUM(AK2:AK19)</f>
        <v>342</v>
      </c>
    </row>
    <row r="22" spans="2:34" ht="18" customHeight="1">
      <c r="B22" s="303">
        <f>SUM(C2:C19)</f>
        <v>32</v>
      </c>
      <c r="C22" s="303"/>
      <c r="F22" s="303">
        <f>SUM(G2:G19)</f>
        <v>30</v>
      </c>
      <c r="G22" s="303"/>
      <c r="J22" s="303">
        <f>SUM(K2:K19)</f>
        <v>0</v>
      </c>
      <c r="K22" s="303"/>
      <c r="N22" s="302">
        <f>SUM(O2:O21)</f>
        <v>27</v>
      </c>
      <c r="O22" s="302"/>
      <c r="P22" s="72"/>
      <c r="Q22" s="72"/>
      <c r="U22" s="258">
        <f>SUM(V2:V19)</f>
        <v>28</v>
      </c>
      <c r="V22" s="258"/>
      <c r="Y22" s="258">
        <f>SUM(Z2:Z19)</f>
        <v>0</v>
      </c>
      <c r="Z22" s="258"/>
      <c r="AC22" s="258">
        <f>SUM(AD2:AD19)</f>
        <v>23</v>
      </c>
      <c r="AD22" s="258"/>
      <c r="AG22" s="267">
        <f>SUM(AH2:AH19)</f>
        <v>30</v>
      </c>
      <c r="AH22" s="269"/>
    </row>
    <row r="23" spans="2:34" ht="18" customHeight="1">
      <c r="B23" s="303">
        <f>SUM(D2:D19)</f>
        <v>28</v>
      </c>
      <c r="C23" s="303"/>
      <c r="F23" s="303">
        <f>SUM(H2:H19)</f>
        <v>0</v>
      </c>
      <c r="G23" s="303"/>
      <c r="J23" s="303">
        <f>SUM(L2:L19)</f>
        <v>28</v>
      </c>
      <c r="K23" s="303"/>
      <c r="N23" s="302">
        <f>SUM(P2:P19)</f>
        <v>27</v>
      </c>
      <c r="O23" s="302"/>
      <c r="P23" s="72"/>
      <c r="Q23" s="72"/>
      <c r="U23" s="258">
        <f>SUM(W2:W19)</f>
        <v>30</v>
      </c>
      <c r="V23" s="258"/>
      <c r="Y23" s="258">
        <f>SUM(AA2:AA19)</f>
        <v>29</v>
      </c>
      <c r="Z23" s="258"/>
      <c r="AC23" s="258">
        <f>SUM(AE2:AE19)</f>
        <v>0</v>
      </c>
      <c r="AD23" s="258"/>
      <c r="AG23" s="267">
        <f>SUM(AI2:AI19)</f>
        <v>30</v>
      </c>
      <c r="AH23" s="269"/>
    </row>
    <row r="24" spans="2:34" ht="18" customHeight="1">
      <c r="B24" s="306">
        <f>SUM(E2:E19)</f>
        <v>0</v>
      </c>
      <c r="C24" s="306"/>
      <c r="F24" s="303">
        <f>SUM(I2:I19)</f>
        <v>23</v>
      </c>
      <c r="G24" s="303"/>
      <c r="J24" s="303">
        <f>SUM(M2:M19)</f>
        <v>28</v>
      </c>
      <c r="K24" s="303"/>
      <c r="N24" s="303">
        <f>SUM(Q2:Q19)</f>
        <v>29</v>
      </c>
      <c r="O24" s="303"/>
      <c r="P24" s="72"/>
      <c r="Q24" s="72"/>
      <c r="U24" s="268">
        <f>SUM(X2:X19)</f>
        <v>29</v>
      </c>
      <c r="V24" s="268"/>
      <c r="Y24" s="258">
        <f>SUM(AB2:AB19)</f>
        <v>0</v>
      </c>
      <c r="Z24" s="258"/>
      <c r="AC24" s="258">
        <f>SUM(AF2:AF19)</f>
        <v>23</v>
      </c>
      <c r="AD24" s="258"/>
      <c r="AG24" s="267">
        <f>SUM(AJ2:AJ19)</f>
        <v>32</v>
      </c>
      <c r="AH24" s="267"/>
    </row>
    <row r="25" spans="2:36" ht="18" customHeight="1">
      <c r="B25" s="303">
        <f>SUM(B21:B24)</f>
        <v>86</v>
      </c>
      <c r="C25" s="303"/>
      <c r="D25" s="303"/>
      <c r="E25" s="303"/>
      <c r="F25" s="303">
        <f>SUM(F21:F24)</f>
        <v>85</v>
      </c>
      <c r="G25" s="303"/>
      <c r="H25" s="303"/>
      <c r="I25" s="303"/>
      <c r="J25" s="303">
        <f>SUM(J21:J24)</f>
        <v>56</v>
      </c>
      <c r="K25" s="303"/>
      <c r="L25" s="303"/>
      <c r="M25" s="303"/>
      <c r="N25" s="303">
        <f>SUM(N21:O24)</f>
        <v>114</v>
      </c>
      <c r="O25" s="303"/>
      <c r="P25" s="303"/>
      <c r="Q25" s="303"/>
      <c r="U25" s="258">
        <f>SUM(U21:U24)</f>
        <v>87</v>
      </c>
      <c r="V25" s="258"/>
      <c r="W25" s="258"/>
      <c r="X25" s="258"/>
      <c r="Y25" s="258">
        <f>SUM(Y21:Y24)</f>
        <v>59</v>
      </c>
      <c r="Z25" s="258"/>
      <c r="AA25" s="258"/>
      <c r="AB25" s="258"/>
      <c r="AC25" s="258">
        <f>SUM(AC21:AC24)</f>
        <v>74</v>
      </c>
      <c r="AD25" s="258"/>
      <c r="AE25" s="258"/>
      <c r="AF25" s="258"/>
      <c r="AG25" s="267">
        <f>SUM(AG21:AH24)</f>
        <v>122</v>
      </c>
      <c r="AH25" s="267"/>
      <c r="AI25" s="267"/>
      <c r="AJ25" s="267"/>
    </row>
    <row r="26" ht="9" customHeight="1"/>
    <row r="27" spans="2:37" ht="18" customHeight="1">
      <c r="B27" s="303">
        <f>SUM(B25:M25)</f>
        <v>227</v>
      </c>
      <c r="C27" s="303"/>
      <c r="D27" s="303"/>
      <c r="E27" s="303"/>
      <c r="G27" s="57" t="s">
        <v>111</v>
      </c>
      <c r="H27" s="304">
        <v>18</v>
      </c>
      <c r="I27" s="304"/>
      <c r="L27" s="299" t="str">
        <f>IF(ISNA(VLOOKUP(H27,mannschaften!$A$4:$B$22,2,FALSE)),"fehlt in der Liste",VLOOKUP(H27,mannschaften!$A$4:$B$22,2,FALSE))</f>
        <v>1. NMC Kelheim</v>
      </c>
      <c r="M27" s="300"/>
      <c r="N27" s="300"/>
      <c r="O27" s="300"/>
      <c r="P27" s="300"/>
      <c r="Q27" s="300"/>
      <c r="R27" s="301"/>
      <c r="U27" s="258">
        <f>SUM(U25:AF25)</f>
        <v>220</v>
      </c>
      <c r="V27" s="258"/>
      <c r="W27" s="258"/>
      <c r="X27" s="258"/>
      <c r="Z27" s="57" t="s">
        <v>111</v>
      </c>
      <c r="AA27" s="259">
        <v>15</v>
      </c>
      <c r="AB27" s="259"/>
      <c r="AE27" s="260" t="str">
        <f>IF(ISNA(VLOOKUP(AA27,mannschaften!$A$4:$C$22,2,FALSE)),"fehlt in der Liste",VLOOKUP(AA27,mannschaften!$A$4:$C$22,2,FALSE))</f>
        <v>MGC Murnau 1</v>
      </c>
      <c r="AF27" s="261"/>
      <c r="AG27" s="261"/>
      <c r="AH27" s="261"/>
      <c r="AI27" s="261"/>
      <c r="AJ27" s="261"/>
      <c r="AK27" s="262"/>
    </row>
    <row r="28" ht="9" customHeight="1"/>
    <row r="29" spans="1:37" ht="18" customHeight="1">
      <c r="A29" s="71"/>
      <c r="B29" s="293" t="s">
        <v>300</v>
      </c>
      <c r="C29" s="294"/>
      <c r="D29" s="294"/>
      <c r="E29" s="298"/>
      <c r="F29" s="293" t="s">
        <v>301</v>
      </c>
      <c r="G29" s="294"/>
      <c r="H29" s="294"/>
      <c r="I29" s="298"/>
      <c r="J29" s="293" t="s">
        <v>194</v>
      </c>
      <c r="K29" s="294"/>
      <c r="L29" s="294"/>
      <c r="M29" s="298"/>
      <c r="N29" s="293" t="s">
        <v>91</v>
      </c>
      <c r="O29" s="294"/>
      <c r="P29" s="294"/>
      <c r="Q29" s="298"/>
      <c r="R29" s="3"/>
      <c r="T29" s="71"/>
      <c r="U29" s="252" t="s">
        <v>188</v>
      </c>
      <c r="V29" s="253"/>
      <c r="W29" s="253"/>
      <c r="X29" s="263"/>
      <c r="Y29" s="252" t="s">
        <v>189</v>
      </c>
      <c r="Z29" s="253"/>
      <c r="AA29" s="253"/>
      <c r="AB29" s="263"/>
      <c r="AC29" s="264" t="s">
        <v>186</v>
      </c>
      <c r="AD29" s="265"/>
      <c r="AE29" s="265"/>
      <c r="AF29" s="266"/>
      <c r="AG29" s="252" t="s">
        <v>184</v>
      </c>
      <c r="AH29" s="253"/>
      <c r="AI29" s="253"/>
      <c r="AJ29" s="263"/>
      <c r="AK29" s="73"/>
    </row>
    <row r="30" spans="1:37" ht="18" customHeight="1">
      <c r="A30" s="71">
        <v>1</v>
      </c>
      <c r="B30" s="62"/>
      <c r="C30" s="62"/>
      <c r="D30" s="62"/>
      <c r="E30" s="62"/>
      <c r="F30" s="62">
        <v>1</v>
      </c>
      <c r="G30" s="62">
        <v>1</v>
      </c>
      <c r="H30" s="62">
        <v>1</v>
      </c>
      <c r="I30" s="62">
        <v>2</v>
      </c>
      <c r="J30" s="62">
        <v>2</v>
      </c>
      <c r="K30" s="62">
        <v>1</v>
      </c>
      <c r="L30" s="62">
        <v>1</v>
      </c>
      <c r="M30" s="62">
        <v>2</v>
      </c>
      <c r="N30" s="62">
        <v>1</v>
      </c>
      <c r="O30" s="62">
        <v>1</v>
      </c>
      <c r="P30" s="62">
        <v>2</v>
      </c>
      <c r="Q30" s="62">
        <v>1</v>
      </c>
      <c r="R30" s="62">
        <f>SUM(B30:Q30)</f>
        <v>16</v>
      </c>
      <c r="T30" s="71">
        <v>1</v>
      </c>
      <c r="U30" s="74">
        <v>2</v>
      </c>
      <c r="V30" s="74">
        <v>1</v>
      </c>
      <c r="W30" s="74">
        <v>1</v>
      </c>
      <c r="X30" s="74">
        <v>1</v>
      </c>
      <c r="Y30" s="74">
        <v>2</v>
      </c>
      <c r="Z30" s="74">
        <v>1</v>
      </c>
      <c r="AA30" s="74">
        <v>1</v>
      </c>
      <c r="AB30" s="74">
        <v>2</v>
      </c>
      <c r="AC30" s="74"/>
      <c r="AD30" s="74"/>
      <c r="AE30" s="74">
        <v>2</v>
      </c>
      <c r="AF30" s="74"/>
      <c r="AG30" s="74">
        <v>1</v>
      </c>
      <c r="AH30" s="74">
        <v>1</v>
      </c>
      <c r="AI30" s="74"/>
      <c r="AJ30" s="161">
        <v>1</v>
      </c>
      <c r="AK30" s="74">
        <f>SUM(U30:AJ30)</f>
        <v>16</v>
      </c>
    </row>
    <row r="31" spans="1:37" ht="18" customHeight="1">
      <c r="A31" s="71">
        <v>2</v>
      </c>
      <c r="B31" s="62"/>
      <c r="C31" s="62"/>
      <c r="D31" s="62"/>
      <c r="E31" s="62"/>
      <c r="F31" s="62">
        <v>2</v>
      </c>
      <c r="G31" s="62">
        <v>1</v>
      </c>
      <c r="H31" s="62">
        <v>2</v>
      </c>
      <c r="I31" s="62">
        <v>2</v>
      </c>
      <c r="J31" s="62">
        <v>1</v>
      </c>
      <c r="K31" s="62">
        <v>3</v>
      </c>
      <c r="L31" s="62">
        <v>1</v>
      </c>
      <c r="M31" s="62">
        <v>1</v>
      </c>
      <c r="N31" s="62">
        <v>2</v>
      </c>
      <c r="O31" s="62">
        <v>1</v>
      </c>
      <c r="P31" s="62">
        <v>3</v>
      </c>
      <c r="Q31" s="62">
        <v>2</v>
      </c>
      <c r="R31" s="62">
        <f aca="true" t="shared" si="2" ref="R31:R47">SUM(B31:Q31)</f>
        <v>21</v>
      </c>
      <c r="T31" s="71">
        <v>2</v>
      </c>
      <c r="U31" s="74">
        <v>1</v>
      </c>
      <c r="V31" s="74">
        <v>2</v>
      </c>
      <c r="W31" s="74">
        <v>1</v>
      </c>
      <c r="X31" s="74">
        <v>2</v>
      </c>
      <c r="Y31" s="74">
        <v>2</v>
      </c>
      <c r="Z31" s="74">
        <v>1</v>
      </c>
      <c r="AA31" s="74">
        <v>2</v>
      </c>
      <c r="AB31" s="74">
        <v>2</v>
      </c>
      <c r="AC31" s="74"/>
      <c r="AD31" s="74"/>
      <c r="AE31" s="74">
        <v>1</v>
      </c>
      <c r="AF31" s="74"/>
      <c r="AG31" s="74">
        <v>2</v>
      </c>
      <c r="AH31" s="74">
        <v>1</v>
      </c>
      <c r="AI31" s="74"/>
      <c r="AJ31" s="161">
        <v>2</v>
      </c>
      <c r="AK31" s="74">
        <f aca="true" t="shared" si="3" ref="AK31:AK47">SUM(U31:AJ31)</f>
        <v>19</v>
      </c>
    </row>
    <row r="32" spans="1:37" ht="18" customHeight="1">
      <c r="A32" s="71">
        <v>3</v>
      </c>
      <c r="B32" s="62"/>
      <c r="C32" s="62"/>
      <c r="D32" s="62"/>
      <c r="E32" s="62"/>
      <c r="F32" s="62">
        <v>2</v>
      </c>
      <c r="G32" s="62">
        <v>1</v>
      </c>
      <c r="H32" s="62">
        <v>2</v>
      </c>
      <c r="I32" s="62">
        <v>2</v>
      </c>
      <c r="J32" s="62">
        <v>1</v>
      </c>
      <c r="K32" s="62">
        <v>1</v>
      </c>
      <c r="L32" s="62">
        <v>2</v>
      </c>
      <c r="M32" s="62">
        <v>2</v>
      </c>
      <c r="N32" s="62">
        <v>2</v>
      </c>
      <c r="O32" s="62">
        <v>2</v>
      </c>
      <c r="P32" s="62">
        <v>2</v>
      </c>
      <c r="Q32" s="62">
        <v>2</v>
      </c>
      <c r="R32" s="62">
        <f t="shared" si="2"/>
        <v>21</v>
      </c>
      <c r="T32" s="71">
        <v>3</v>
      </c>
      <c r="U32" s="74">
        <v>2</v>
      </c>
      <c r="V32" s="74">
        <v>2</v>
      </c>
      <c r="W32" s="74">
        <v>2</v>
      </c>
      <c r="X32" s="74">
        <v>2</v>
      </c>
      <c r="Y32" s="74">
        <v>2</v>
      </c>
      <c r="Z32" s="74">
        <v>1</v>
      </c>
      <c r="AA32" s="74">
        <v>1</v>
      </c>
      <c r="AB32" s="74">
        <v>1</v>
      </c>
      <c r="AC32" s="74"/>
      <c r="AD32" s="74"/>
      <c r="AE32" s="74">
        <v>2</v>
      </c>
      <c r="AF32" s="74"/>
      <c r="AG32" s="74">
        <v>1</v>
      </c>
      <c r="AH32" s="74">
        <v>2</v>
      </c>
      <c r="AI32" s="74"/>
      <c r="AJ32" s="161">
        <v>2</v>
      </c>
      <c r="AK32" s="74">
        <f t="shared" si="3"/>
        <v>20</v>
      </c>
    </row>
    <row r="33" spans="1:37" ht="18" customHeight="1">
      <c r="A33" s="71">
        <v>4</v>
      </c>
      <c r="B33" s="62"/>
      <c r="C33" s="62"/>
      <c r="D33" s="62"/>
      <c r="E33" s="62"/>
      <c r="F33" s="62">
        <v>1</v>
      </c>
      <c r="G33" s="62">
        <v>2</v>
      </c>
      <c r="H33" s="62">
        <v>2</v>
      </c>
      <c r="I33" s="62">
        <v>2</v>
      </c>
      <c r="J33" s="62">
        <v>2</v>
      </c>
      <c r="K33" s="62">
        <v>1</v>
      </c>
      <c r="L33" s="62">
        <v>2</v>
      </c>
      <c r="M33" s="62">
        <v>2</v>
      </c>
      <c r="N33" s="62">
        <v>4</v>
      </c>
      <c r="O33" s="62">
        <v>2</v>
      </c>
      <c r="P33" s="62">
        <v>2</v>
      </c>
      <c r="Q33" s="62">
        <v>2</v>
      </c>
      <c r="R33" s="62">
        <f t="shared" si="2"/>
        <v>24</v>
      </c>
      <c r="T33" s="71">
        <v>4</v>
      </c>
      <c r="U33" s="74">
        <v>2</v>
      </c>
      <c r="V33" s="74">
        <v>1</v>
      </c>
      <c r="W33" s="74">
        <v>2</v>
      </c>
      <c r="X33" s="74">
        <v>4</v>
      </c>
      <c r="Y33" s="74">
        <v>5</v>
      </c>
      <c r="Z33" s="74">
        <v>2</v>
      </c>
      <c r="AA33" s="74">
        <v>3</v>
      </c>
      <c r="AB33" s="74">
        <v>2</v>
      </c>
      <c r="AC33" s="74"/>
      <c r="AD33" s="74"/>
      <c r="AE33" s="74">
        <v>2</v>
      </c>
      <c r="AF33" s="74"/>
      <c r="AG33" s="74">
        <v>3</v>
      </c>
      <c r="AH33" s="74">
        <v>2</v>
      </c>
      <c r="AI33" s="74"/>
      <c r="AJ33" s="161">
        <v>2</v>
      </c>
      <c r="AK33" s="74">
        <f t="shared" si="3"/>
        <v>30</v>
      </c>
    </row>
    <row r="34" spans="1:37" ht="18" customHeight="1">
      <c r="A34" s="71">
        <v>5</v>
      </c>
      <c r="B34" s="62"/>
      <c r="C34" s="62"/>
      <c r="D34" s="62"/>
      <c r="E34" s="62"/>
      <c r="F34" s="62">
        <v>1</v>
      </c>
      <c r="G34" s="62">
        <v>1</v>
      </c>
      <c r="H34" s="62">
        <v>2</v>
      </c>
      <c r="I34" s="62">
        <v>2</v>
      </c>
      <c r="J34" s="62">
        <v>3</v>
      </c>
      <c r="K34" s="62">
        <v>1</v>
      </c>
      <c r="L34" s="62">
        <v>1</v>
      </c>
      <c r="M34" s="62">
        <v>1</v>
      </c>
      <c r="N34" s="62">
        <v>2</v>
      </c>
      <c r="O34" s="62">
        <v>1</v>
      </c>
      <c r="P34" s="62">
        <v>1</v>
      </c>
      <c r="Q34" s="62">
        <v>1</v>
      </c>
      <c r="R34" s="62">
        <f t="shared" si="2"/>
        <v>17</v>
      </c>
      <c r="T34" s="71">
        <v>5</v>
      </c>
      <c r="U34" s="74">
        <v>2</v>
      </c>
      <c r="V34" s="74">
        <v>1</v>
      </c>
      <c r="W34" s="74">
        <v>1</v>
      </c>
      <c r="X34" s="74">
        <v>1</v>
      </c>
      <c r="Y34" s="74">
        <v>2</v>
      </c>
      <c r="Z34" s="74">
        <v>1</v>
      </c>
      <c r="AA34" s="74">
        <v>2</v>
      </c>
      <c r="AB34" s="74">
        <v>1</v>
      </c>
      <c r="AC34" s="74"/>
      <c r="AD34" s="74"/>
      <c r="AE34" s="74">
        <v>1</v>
      </c>
      <c r="AF34" s="74"/>
      <c r="AG34" s="74">
        <v>2</v>
      </c>
      <c r="AH34" s="74">
        <v>1</v>
      </c>
      <c r="AI34" s="74"/>
      <c r="AJ34" s="161">
        <v>1</v>
      </c>
      <c r="AK34" s="74">
        <f t="shared" si="3"/>
        <v>16</v>
      </c>
    </row>
    <row r="35" spans="1:37" ht="18" customHeight="1">
      <c r="A35" s="71">
        <v>6</v>
      </c>
      <c r="B35" s="62"/>
      <c r="C35" s="62"/>
      <c r="D35" s="62"/>
      <c r="E35" s="62"/>
      <c r="F35" s="62">
        <v>2</v>
      </c>
      <c r="G35" s="62">
        <v>2</v>
      </c>
      <c r="H35" s="62">
        <v>2</v>
      </c>
      <c r="I35" s="62">
        <v>2</v>
      </c>
      <c r="J35" s="62">
        <v>2</v>
      </c>
      <c r="K35" s="62">
        <v>2</v>
      </c>
      <c r="L35" s="62">
        <v>2</v>
      </c>
      <c r="M35" s="62">
        <v>2</v>
      </c>
      <c r="N35" s="62">
        <v>2</v>
      </c>
      <c r="O35" s="62">
        <v>1</v>
      </c>
      <c r="P35" s="62">
        <v>2</v>
      </c>
      <c r="Q35" s="62">
        <v>2</v>
      </c>
      <c r="R35" s="62">
        <f t="shared" si="2"/>
        <v>23</v>
      </c>
      <c r="T35" s="71">
        <v>6</v>
      </c>
      <c r="U35" s="74">
        <v>2</v>
      </c>
      <c r="V35" s="74">
        <v>2</v>
      </c>
      <c r="W35" s="74">
        <v>2</v>
      </c>
      <c r="X35" s="74">
        <v>2</v>
      </c>
      <c r="Y35" s="74">
        <v>2</v>
      </c>
      <c r="Z35" s="74">
        <v>2</v>
      </c>
      <c r="AA35" s="74">
        <v>2</v>
      </c>
      <c r="AB35" s="74">
        <v>2</v>
      </c>
      <c r="AC35" s="74"/>
      <c r="AD35" s="74"/>
      <c r="AE35" s="74">
        <v>2</v>
      </c>
      <c r="AF35" s="74"/>
      <c r="AG35" s="74">
        <v>1</v>
      </c>
      <c r="AH35" s="74">
        <v>2</v>
      </c>
      <c r="AI35" s="74"/>
      <c r="AJ35" s="161">
        <v>2</v>
      </c>
      <c r="AK35" s="74">
        <f t="shared" si="3"/>
        <v>23</v>
      </c>
    </row>
    <row r="36" spans="1:37" ht="18" customHeight="1">
      <c r="A36" s="71">
        <v>7</v>
      </c>
      <c r="B36" s="62"/>
      <c r="C36" s="62"/>
      <c r="D36" s="62"/>
      <c r="E36" s="62"/>
      <c r="F36" s="62">
        <v>2</v>
      </c>
      <c r="G36" s="62">
        <v>2</v>
      </c>
      <c r="H36" s="62">
        <v>2</v>
      </c>
      <c r="I36" s="62">
        <v>1</v>
      </c>
      <c r="J36" s="62">
        <v>1</v>
      </c>
      <c r="K36" s="62">
        <v>1</v>
      </c>
      <c r="L36" s="62">
        <v>1</v>
      </c>
      <c r="M36" s="62">
        <v>1</v>
      </c>
      <c r="N36" s="62">
        <v>1</v>
      </c>
      <c r="O36" s="62">
        <v>1</v>
      </c>
      <c r="P36" s="62">
        <v>1</v>
      </c>
      <c r="Q36" s="62">
        <v>1</v>
      </c>
      <c r="R36" s="62">
        <f t="shared" si="2"/>
        <v>15</v>
      </c>
      <c r="T36" s="71">
        <v>7</v>
      </c>
      <c r="U36" s="74">
        <v>2</v>
      </c>
      <c r="V36" s="74">
        <v>2</v>
      </c>
      <c r="W36" s="74">
        <v>1</v>
      </c>
      <c r="X36" s="74">
        <v>1</v>
      </c>
      <c r="Y36" s="74">
        <v>1</v>
      </c>
      <c r="Z36" s="74">
        <v>1</v>
      </c>
      <c r="AA36" s="74">
        <v>1</v>
      </c>
      <c r="AB36" s="74">
        <v>3</v>
      </c>
      <c r="AC36" s="74"/>
      <c r="AD36" s="74"/>
      <c r="AE36" s="74">
        <v>1</v>
      </c>
      <c r="AF36" s="74"/>
      <c r="AG36" s="74">
        <v>1</v>
      </c>
      <c r="AH36" s="74">
        <v>1</v>
      </c>
      <c r="AI36" s="74"/>
      <c r="AJ36" s="161">
        <v>1</v>
      </c>
      <c r="AK36" s="74">
        <f t="shared" si="3"/>
        <v>16</v>
      </c>
    </row>
    <row r="37" spans="1:37" ht="18" customHeight="1">
      <c r="A37" s="71">
        <v>8</v>
      </c>
      <c r="B37" s="62"/>
      <c r="C37" s="62"/>
      <c r="D37" s="62"/>
      <c r="E37" s="62"/>
      <c r="F37" s="62">
        <v>2</v>
      </c>
      <c r="G37" s="62">
        <v>2</v>
      </c>
      <c r="H37" s="62">
        <v>2</v>
      </c>
      <c r="I37" s="62">
        <v>2</v>
      </c>
      <c r="J37" s="62">
        <v>2</v>
      </c>
      <c r="K37" s="62">
        <v>2</v>
      </c>
      <c r="L37" s="62">
        <v>3</v>
      </c>
      <c r="M37" s="62">
        <v>2</v>
      </c>
      <c r="N37" s="62">
        <v>1</v>
      </c>
      <c r="O37" s="62">
        <v>2</v>
      </c>
      <c r="P37" s="62">
        <v>2</v>
      </c>
      <c r="Q37" s="62">
        <v>2</v>
      </c>
      <c r="R37" s="62">
        <f t="shared" si="2"/>
        <v>24</v>
      </c>
      <c r="T37" s="71">
        <v>8</v>
      </c>
      <c r="U37" s="74">
        <v>2</v>
      </c>
      <c r="V37" s="74">
        <v>2</v>
      </c>
      <c r="W37" s="74">
        <v>2</v>
      </c>
      <c r="X37" s="74">
        <v>2</v>
      </c>
      <c r="Y37" s="74">
        <v>2</v>
      </c>
      <c r="Z37" s="74">
        <v>2</v>
      </c>
      <c r="AA37" s="74">
        <v>2</v>
      </c>
      <c r="AB37" s="74">
        <v>1</v>
      </c>
      <c r="AC37" s="74"/>
      <c r="AD37" s="74"/>
      <c r="AE37" s="74">
        <v>1</v>
      </c>
      <c r="AF37" s="74"/>
      <c r="AG37" s="74">
        <v>1</v>
      </c>
      <c r="AH37" s="74">
        <v>2</v>
      </c>
      <c r="AI37" s="74"/>
      <c r="AJ37" s="161">
        <v>2</v>
      </c>
      <c r="AK37" s="74">
        <f t="shared" si="3"/>
        <v>21</v>
      </c>
    </row>
    <row r="38" spans="1:37" ht="18" customHeight="1">
      <c r="A38" s="71">
        <v>9</v>
      </c>
      <c r="B38" s="62"/>
      <c r="C38" s="62"/>
      <c r="D38" s="62"/>
      <c r="E38" s="62"/>
      <c r="F38" s="62">
        <v>1</v>
      </c>
      <c r="G38" s="62">
        <v>2</v>
      </c>
      <c r="H38" s="62">
        <v>1</v>
      </c>
      <c r="I38" s="62">
        <v>2</v>
      </c>
      <c r="J38" s="62">
        <v>1</v>
      </c>
      <c r="K38" s="62">
        <v>1</v>
      </c>
      <c r="L38" s="62">
        <v>1</v>
      </c>
      <c r="M38" s="62">
        <v>2</v>
      </c>
      <c r="N38" s="62">
        <v>2</v>
      </c>
      <c r="O38" s="62">
        <v>2</v>
      </c>
      <c r="P38" s="62">
        <v>2</v>
      </c>
      <c r="Q38" s="62">
        <v>2</v>
      </c>
      <c r="R38" s="62">
        <f t="shared" si="2"/>
        <v>19</v>
      </c>
      <c r="T38" s="71">
        <v>9</v>
      </c>
      <c r="U38" s="74">
        <v>2</v>
      </c>
      <c r="V38" s="74">
        <v>1</v>
      </c>
      <c r="W38" s="74">
        <v>2</v>
      </c>
      <c r="X38" s="74">
        <v>2</v>
      </c>
      <c r="Y38" s="74">
        <v>2</v>
      </c>
      <c r="Z38" s="74">
        <v>2</v>
      </c>
      <c r="AA38" s="74">
        <v>1</v>
      </c>
      <c r="AB38" s="74">
        <v>2</v>
      </c>
      <c r="AC38" s="74"/>
      <c r="AD38" s="74"/>
      <c r="AE38" s="74">
        <v>1</v>
      </c>
      <c r="AF38" s="74"/>
      <c r="AG38" s="74">
        <v>2</v>
      </c>
      <c r="AH38" s="74">
        <v>2</v>
      </c>
      <c r="AI38" s="74"/>
      <c r="AJ38" s="161">
        <v>1</v>
      </c>
      <c r="AK38" s="74">
        <f>SUM(U38:AJ38)</f>
        <v>20</v>
      </c>
    </row>
    <row r="39" spans="1:37" ht="18" customHeight="1">
      <c r="A39" s="71">
        <v>10</v>
      </c>
      <c r="B39" s="62"/>
      <c r="C39" s="62"/>
      <c r="D39" s="62"/>
      <c r="E39" s="62"/>
      <c r="F39" s="62">
        <v>2</v>
      </c>
      <c r="G39" s="62">
        <v>2</v>
      </c>
      <c r="H39" s="62">
        <v>2</v>
      </c>
      <c r="I39" s="62">
        <v>2</v>
      </c>
      <c r="J39" s="62">
        <v>2</v>
      </c>
      <c r="K39" s="62">
        <v>1</v>
      </c>
      <c r="L39" s="62">
        <v>2</v>
      </c>
      <c r="M39" s="62">
        <v>2</v>
      </c>
      <c r="N39" s="62">
        <v>1</v>
      </c>
      <c r="O39" s="62">
        <v>1</v>
      </c>
      <c r="P39" s="62">
        <v>2</v>
      </c>
      <c r="Q39" s="62">
        <v>2</v>
      </c>
      <c r="R39" s="62">
        <f t="shared" si="2"/>
        <v>21</v>
      </c>
      <c r="T39" s="71">
        <v>10</v>
      </c>
      <c r="U39" s="74">
        <v>2</v>
      </c>
      <c r="V39" s="74">
        <v>2</v>
      </c>
      <c r="W39" s="74">
        <v>2</v>
      </c>
      <c r="X39" s="74">
        <v>2</v>
      </c>
      <c r="Y39" s="74">
        <v>3</v>
      </c>
      <c r="Z39" s="74">
        <v>2</v>
      </c>
      <c r="AA39" s="74">
        <v>2</v>
      </c>
      <c r="AB39" s="74">
        <v>2</v>
      </c>
      <c r="AC39" s="74"/>
      <c r="AD39" s="74"/>
      <c r="AE39" s="74">
        <v>2</v>
      </c>
      <c r="AF39" s="74"/>
      <c r="AG39" s="74">
        <v>2</v>
      </c>
      <c r="AH39" s="74">
        <v>1</v>
      </c>
      <c r="AI39" s="74"/>
      <c r="AJ39" s="161">
        <v>1</v>
      </c>
      <c r="AK39" s="74">
        <f t="shared" si="3"/>
        <v>23</v>
      </c>
    </row>
    <row r="40" spans="1:37" ht="18" customHeight="1">
      <c r="A40" s="71">
        <v>11</v>
      </c>
      <c r="B40" s="62"/>
      <c r="C40" s="62"/>
      <c r="D40" s="62"/>
      <c r="E40" s="62"/>
      <c r="F40" s="62">
        <v>1</v>
      </c>
      <c r="G40" s="62">
        <v>1</v>
      </c>
      <c r="H40" s="62">
        <v>1</v>
      </c>
      <c r="I40" s="62">
        <v>1</v>
      </c>
      <c r="J40" s="62">
        <v>1</v>
      </c>
      <c r="K40" s="62">
        <v>1</v>
      </c>
      <c r="L40" s="62">
        <v>1</v>
      </c>
      <c r="M40" s="62">
        <v>1</v>
      </c>
      <c r="N40" s="62">
        <v>1</v>
      </c>
      <c r="O40" s="62">
        <v>1</v>
      </c>
      <c r="P40" s="62">
        <v>1</v>
      </c>
      <c r="Q40" s="62">
        <v>1</v>
      </c>
      <c r="R40" s="62">
        <f t="shared" si="2"/>
        <v>12</v>
      </c>
      <c r="T40" s="71">
        <v>11</v>
      </c>
      <c r="U40" s="74">
        <v>1</v>
      </c>
      <c r="V40" s="74">
        <v>1</v>
      </c>
      <c r="W40" s="74">
        <v>1</v>
      </c>
      <c r="X40" s="74">
        <v>1</v>
      </c>
      <c r="Y40" s="74">
        <v>1</v>
      </c>
      <c r="Z40" s="74">
        <v>1</v>
      </c>
      <c r="AA40" s="74">
        <v>1</v>
      </c>
      <c r="AB40" s="74">
        <v>1</v>
      </c>
      <c r="AC40" s="74"/>
      <c r="AD40" s="74"/>
      <c r="AE40" s="74">
        <v>1</v>
      </c>
      <c r="AF40" s="74"/>
      <c r="AG40" s="74">
        <v>1</v>
      </c>
      <c r="AH40" s="74">
        <v>1</v>
      </c>
      <c r="AI40" s="74"/>
      <c r="AJ40" s="161">
        <v>1</v>
      </c>
      <c r="AK40" s="74">
        <f t="shared" si="3"/>
        <v>12</v>
      </c>
    </row>
    <row r="41" spans="1:37" ht="18" customHeight="1">
      <c r="A41" s="71">
        <v>12</v>
      </c>
      <c r="B41" s="62"/>
      <c r="C41" s="62"/>
      <c r="D41" s="62"/>
      <c r="E41" s="62"/>
      <c r="F41" s="62">
        <v>2</v>
      </c>
      <c r="G41" s="62">
        <v>1</v>
      </c>
      <c r="H41" s="62">
        <v>2</v>
      </c>
      <c r="I41" s="62">
        <v>2</v>
      </c>
      <c r="J41" s="62">
        <v>2</v>
      </c>
      <c r="K41" s="62">
        <v>2</v>
      </c>
      <c r="L41" s="62">
        <v>1</v>
      </c>
      <c r="M41" s="62">
        <v>1</v>
      </c>
      <c r="N41" s="62">
        <v>2</v>
      </c>
      <c r="O41" s="62">
        <v>1</v>
      </c>
      <c r="P41" s="62">
        <v>1</v>
      </c>
      <c r="Q41" s="62">
        <v>1</v>
      </c>
      <c r="R41" s="62">
        <f t="shared" si="2"/>
        <v>18</v>
      </c>
      <c r="T41" s="71">
        <v>12</v>
      </c>
      <c r="U41" s="74">
        <v>2</v>
      </c>
      <c r="V41" s="74">
        <v>2</v>
      </c>
      <c r="W41" s="74">
        <v>1</v>
      </c>
      <c r="X41" s="74">
        <v>2</v>
      </c>
      <c r="Y41" s="74">
        <v>1</v>
      </c>
      <c r="Z41" s="74">
        <v>2</v>
      </c>
      <c r="AA41" s="74">
        <v>2</v>
      </c>
      <c r="AB41" s="74">
        <v>1</v>
      </c>
      <c r="AC41" s="74"/>
      <c r="AD41" s="74"/>
      <c r="AE41" s="74">
        <v>1</v>
      </c>
      <c r="AF41" s="74"/>
      <c r="AG41" s="74">
        <v>1</v>
      </c>
      <c r="AH41" s="74">
        <v>1</v>
      </c>
      <c r="AI41" s="74"/>
      <c r="AJ41" s="161">
        <v>2</v>
      </c>
      <c r="AK41" s="74">
        <f t="shared" si="3"/>
        <v>18</v>
      </c>
    </row>
    <row r="42" spans="1:37" ht="18" customHeight="1">
      <c r="A42" s="71">
        <v>13</v>
      </c>
      <c r="B42" s="62"/>
      <c r="C42" s="62"/>
      <c r="D42" s="62"/>
      <c r="E42" s="62"/>
      <c r="F42" s="62">
        <v>2</v>
      </c>
      <c r="G42" s="62">
        <v>1</v>
      </c>
      <c r="H42" s="62">
        <v>2</v>
      </c>
      <c r="I42" s="62">
        <v>1</v>
      </c>
      <c r="J42" s="62">
        <v>2</v>
      </c>
      <c r="K42" s="62">
        <v>2</v>
      </c>
      <c r="L42" s="62">
        <v>2</v>
      </c>
      <c r="M42" s="62">
        <v>2</v>
      </c>
      <c r="N42" s="62">
        <v>1</v>
      </c>
      <c r="O42" s="62">
        <v>1</v>
      </c>
      <c r="P42" s="62">
        <v>2</v>
      </c>
      <c r="Q42" s="62">
        <v>1</v>
      </c>
      <c r="R42" s="62">
        <f t="shared" si="2"/>
        <v>19</v>
      </c>
      <c r="T42" s="71">
        <v>13</v>
      </c>
      <c r="U42" s="74">
        <v>2</v>
      </c>
      <c r="V42" s="74">
        <v>2</v>
      </c>
      <c r="W42" s="74">
        <v>1</v>
      </c>
      <c r="X42" s="74">
        <v>1</v>
      </c>
      <c r="Y42" s="74">
        <v>1</v>
      </c>
      <c r="Z42" s="74">
        <v>2</v>
      </c>
      <c r="AA42" s="74">
        <v>2</v>
      </c>
      <c r="AB42" s="74">
        <v>2</v>
      </c>
      <c r="AC42" s="74"/>
      <c r="AD42" s="74"/>
      <c r="AE42" s="74">
        <v>1</v>
      </c>
      <c r="AF42" s="74"/>
      <c r="AG42" s="74">
        <v>1</v>
      </c>
      <c r="AH42" s="74">
        <v>2</v>
      </c>
      <c r="AI42" s="74"/>
      <c r="AJ42" s="161">
        <v>1</v>
      </c>
      <c r="AK42" s="74">
        <f t="shared" si="3"/>
        <v>18</v>
      </c>
    </row>
    <row r="43" spans="1:37" ht="18" customHeight="1">
      <c r="A43" s="71">
        <v>14</v>
      </c>
      <c r="B43" s="62"/>
      <c r="C43" s="62"/>
      <c r="D43" s="62"/>
      <c r="E43" s="62"/>
      <c r="F43" s="62">
        <v>1</v>
      </c>
      <c r="G43" s="62">
        <v>2</v>
      </c>
      <c r="H43" s="62">
        <v>1</v>
      </c>
      <c r="I43" s="62">
        <v>2</v>
      </c>
      <c r="J43" s="62">
        <v>2</v>
      </c>
      <c r="K43" s="62">
        <v>1</v>
      </c>
      <c r="L43" s="62">
        <v>2</v>
      </c>
      <c r="M43" s="62">
        <v>2</v>
      </c>
      <c r="N43" s="180">
        <v>2</v>
      </c>
      <c r="O43" s="62">
        <v>2</v>
      </c>
      <c r="P43" s="62">
        <v>2</v>
      </c>
      <c r="Q43" s="62">
        <v>1</v>
      </c>
      <c r="R43" s="62">
        <f t="shared" si="2"/>
        <v>20</v>
      </c>
      <c r="T43" s="71">
        <v>14</v>
      </c>
      <c r="U43" s="74">
        <v>2</v>
      </c>
      <c r="V43" s="74">
        <v>2</v>
      </c>
      <c r="W43" s="74">
        <v>2</v>
      </c>
      <c r="X43" s="74">
        <v>1</v>
      </c>
      <c r="Y43" s="74">
        <v>2</v>
      </c>
      <c r="Z43" s="74">
        <v>2</v>
      </c>
      <c r="AA43" s="74">
        <v>2</v>
      </c>
      <c r="AB43" s="74">
        <v>2</v>
      </c>
      <c r="AC43" s="74"/>
      <c r="AD43" s="74"/>
      <c r="AE43" s="74">
        <v>2</v>
      </c>
      <c r="AF43" s="74"/>
      <c r="AG43" s="74">
        <v>2</v>
      </c>
      <c r="AH43" s="74">
        <v>1</v>
      </c>
      <c r="AI43" s="74"/>
      <c r="AJ43" s="161">
        <v>1</v>
      </c>
      <c r="AK43" s="74">
        <f t="shared" si="3"/>
        <v>21</v>
      </c>
    </row>
    <row r="44" spans="1:37" ht="18" customHeight="1">
      <c r="A44" s="71">
        <v>15</v>
      </c>
      <c r="B44" s="62"/>
      <c r="C44" s="62"/>
      <c r="D44" s="62"/>
      <c r="E44" s="62"/>
      <c r="F44" s="62">
        <v>3</v>
      </c>
      <c r="G44" s="62">
        <v>2</v>
      </c>
      <c r="H44" s="62">
        <v>2</v>
      </c>
      <c r="I44" s="62">
        <v>4</v>
      </c>
      <c r="J44" s="62">
        <v>2</v>
      </c>
      <c r="K44" s="62">
        <v>2</v>
      </c>
      <c r="L44" s="62">
        <v>2</v>
      </c>
      <c r="M44" s="62">
        <v>2</v>
      </c>
      <c r="N44" s="62">
        <v>1</v>
      </c>
      <c r="O44" s="62">
        <v>1</v>
      </c>
      <c r="P44" s="62">
        <v>1</v>
      </c>
      <c r="Q44" s="62">
        <v>2</v>
      </c>
      <c r="R44" s="62">
        <f t="shared" si="2"/>
        <v>24</v>
      </c>
      <c r="T44" s="71">
        <v>15</v>
      </c>
      <c r="U44" s="74">
        <v>3</v>
      </c>
      <c r="V44" s="74">
        <v>1</v>
      </c>
      <c r="W44" s="74">
        <v>2</v>
      </c>
      <c r="X44" s="74">
        <v>3</v>
      </c>
      <c r="Y44" s="74">
        <v>2</v>
      </c>
      <c r="Z44" s="74">
        <v>2</v>
      </c>
      <c r="AA44" s="74">
        <v>2</v>
      </c>
      <c r="AB44" s="74">
        <v>3</v>
      </c>
      <c r="AC44" s="74"/>
      <c r="AD44" s="74"/>
      <c r="AE44" s="74">
        <v>3</v>
      </c>
      <c r="AF44" s="74"/>
      <c r="AG44" s="74">
        <v>1</v>
      </c>
      <c r="AH44" s="74">
        <v>3</v>
      </c>
      <c r="AI44" s="74"/>
      <c r="AJ44" s="161">
        <v>1</v>
      </c>
      <c r="AK44" s="74">
        <f t="shared" si="3"/>
        <v>26</v>
      </c>
    </row>
    <row r="45" spans="1:37" ht="18" customHeight="1">
      <c r="A45" s="71">
        <v>16</v>
      </c>
      <c r="B45" s="62"/>
      <c r="C45" s="62"/>
      <c r="D45" s="62"/>
      <c r="E45" s="62"/>
      <c r="F45" s="62">
        <v>2</v>
      </c>
      <c r="G45" s="62">
        <v>2</v>
      </c>
      <c r="H45" s="62">
        <v>2</v>
      </c>
      <c r="I45" s="62">
        <v>1</v>
      </c>
      <c r="J45" s="62">
        <v>2</v>
      </c>
      <c r="K45" s="62">
        <v>2</v>
      </c>
      <c r="L45" s="62">
        <v>2</v>
      </c>
      <c r="M45" s="62">
        <v>2</v>
      </c>
      <c r="N45" s="62">
        <v>2</v>
      </c>
      <c r="O45" s="62">
        <v>1</v>
      </c>
      <c r="P45" s="62">
        <v>2</v>
      </c>
      <c r="Q45" s="62">
        <v>2</v>
      </c>
      <c r="R45" s="62">
        <f t="shared" si="2"/>
        <v>22</v>
      </c>
      <c r="T45" s="71">
        <v>16</v>
      </c>
      <c r="U45" s="74">
        <v>1</v>
      </c>
      <c r="V45" s="74">
        <v>1</v>
      </c>
      <c r="W45" s="74">
        <v>2</v>
      </c>
      <c r="X45" s="74">
        <v>2</v>
      </c>
      <c r="Y45" s="74">
        <v>2</v>
      </c>
      <c r="Z45" s="74">
        <v>1</v>
      </c>
      <c r="AA45" s="74">
        <v>2</v>
      </c>
      <c r="AB45" s="74">
        <v>2</v>
      </c>
      <c r="AC45" s="74"/>
      <c r="AD45" s="74"/>
      <c r="AE45" s="74">
        <v>1</v>
      </c>
      <c r="AF45" s="74"/>
      <c r="AG45" s="74">
        <v>2</v>
      </c>
      <c r="AH45" s="74">
        <v>1</v>
      </c>
      <c r="AI45" s="74"/>
      <c r="AJ45" s="161">
        <v>2</v>
      </c>
      <c r="AK45" s="74">
        <f t="shared" si="3"/>
        <v>19</v>
      </c>
    </row>
    <row r="46" spans="1:37" ht="18" customHeight="1">
      <c r="A46" s="71">
        <v>17</v>
      </c>
      <c r="B46" s="62"/>
      <c r="C46" s="62"/>
      <c r="D46" s="62"/>
      <c r="E46" s="62"/>
      <c r="F46" s="62">
        <v>1</v>
      </c>
      <c r="G46" s="62">
        <v>1</v>
      </c>
      <c r="H46" s="62">
        <v>3</v>
      </c>
      <c r="I46" s="62">
        <v>1</v>
      </c>
      <c r="J46" s="62">
        <v>1</v>
      </c>
      <c r="K46" s="62">
        <v>2</v>
      </c>
      <c r="L46" s="62">
        <v>1</v>
      </c>
      <c r="M46" s="62">
        <v>1</v>
      </c>
      <c r="N46" s="62">
        <v>2</v>
      </c>
      <c r="O46" s="62">
        <v>1</v>
      </c>
      <c r="P46" s="62">
        <v>1</v>
      </c>
      <c r="Q46" s="62">
        <v>1</v>
      </c>
      <c r="R46" s="62">
        <f t="shared" si="2"/>
        <v>16</v>
      </c>
      <c r="T46" s="71">
        <v>17</v>
      </c>
      <c r="U46" s="74">
        <v>2</v>
      </c>
      <c r="V46" s="74">
        <v>2</v>
      </c>
      <c r="W46" s="74">
        <v>3</v>
      </c>
      <c r="X46" s="74">
        <v>2</v>
      </c>
      <c r="Y46" s="74">
        <v>1</v>
      </c>
      <c r="Z46" s="74">
        <v>2</v>
      </c>
      <c r="AA46" s="74">
        <v>2</v>
      </c>
      <c r="AB46" s="74">
        <v>2</v>
      </c>
      <c r="AC46" s="74"/>
      <c r="AD46" s="74"/>
      <c r="AE46" s="74">
        <v>1</v>
      </c>
      <c r="AF46" s="74"/>
      <c r="AG46" s="74">
        <v>2</v>
      </c>
      <c r="AH46" s="74">
        <v>1</v>
      </c>
      <c r="AI46" s="74"/>
      <c r="AJ46" s="161">
        <v>1</v>
      </c>
      <c r="AK46" s="74">
        <f t="shared" si="3"/>
        <v>21</v>
      </c>
    </row>
    <row r="47" spans="1:37" ht="18" customHeight="1">
      <c r="A47" s="71">
        <v>18</v>
      </c>
      <c r="B47" s="62"/>
      <c r="C47" s="62"/>
      <c r="D47" s="62"/>
      <c r="E47" s="62"/>
      <c r="F47" s="62">
        <v>1</v>
      </c>
      <c r="G47" s="62">
        <v>3</v>
      </c>
      <c r="H47" s="62">
        <v>1</v>
      </c>
      <c r="I47" s="62">
        <v>1</v>
      </c>
      <c r="J47" s="62">
        <v>1</v>
      </c>
      <c r="K47" s="62">
        <v>2</v>
      </c>
      <c r="L47" s="62">
        <v>1</v>
      </c>
      <c r="M47" s="62">
        <v>1</v>
      </c>
      <c r="N47" s="62">
        <v>1</v>
      </c>
      <c r="O47" s="62">
        <v>1</v>
      </c>
      <c r="P47" s="62">
        <v>1</v>
      </c>
      <c r="Q47" s="62">
        <v>1</v>
      </c>
      <c r="R47" s="62">
        <f t="shared" si="2"/>
        <v>15</v>
      </c>
      <c r="T47" s="71">
        <v>18</v>
      </c>
      <c r="U47" s="74">
        <v>2</v>
      </c>
      <c r="V47" s="74">
        <v>1</v>
      </c>
      <c r="W47" s="74">
        <v>2</v>
      </c>
      <c r="X47" s="74">
        <v>1</v>
      </c>
      <c r="Y47" s="74">
        <v>1</v>
      </c>
      <c r="Z47" s="74">
        <v>1</v>
      </c>
      <c r="AA47" s="74">
        <v>1</v>
      </c>
      <c r="AB47" s="74">
        <v>1</v>
      </c>
      <c r="AC47" s="74"/>
      <c r="AD47" s="74"/>
      <c r="AE47" s="74">
        <v>1</v>
      </c>
      <c r="AF47" s="74"/>
      <c r="AG47" s="74">
        <v>1</v>
      </c>
      <c r="AH47" s="74">
        <v>1</v>
      </c>
      <c r="AI47" s="74"/>
      <c r="AJ47" s="161">
        <v>1</v>
      </c>
      <c r="AK47" s="74">
        <f t="shared" si="3"/>
        <v>14</v>
      </c>
    </row>
    <row r="48" spans="3:23" ht="9" customHeight="1">
      <c r="C48" s="57" t="s">
        <v>35</v>
      </c>
      <c r="D48" s="57" t="s">
        <v>35</v>
      </c>
      <c r="V48" s="57" t="s">
        <v>35</v>
      </c>
      <c r="W48" s="57" t="s">
        <v>35</v>
      </c>
    </row>
    <row r="49" spans="2:37" ht="18" customHeight="1">
      <c r="B49" s="291">
        <f>SUM(B30:B47)</f>
        <v>0</v>
      </c>
      <c r="C49" s="291"/>
      <c r="F49" s="291">
        <f>SUM(F30:F47)</f>
        <v>29</v>
      </c>
      <c r="G49" s="291"/>
      <c r="J49" s="291">
        <f>SUM(J30:J47)</f>
        <v>30</v>
      </c>
      <c r="K49" s="291"/>
      <c r="N49" s="290">
        <f>SUM(N30:N47)</f>
        <v>30</v>
      </c>
      <c r="O49" s="297"/>
      <c r="R49" s="62">
        <f>SUM(R30:R47)</f>
        <v>347</v>
      </c>
      <c r="U49" s="250">
        <f>SUM(U30:U47)</f>
        <v>34</v>
      </c>
      <c r="V49" s="250"/>
      <c r="Y49" s="250">
        <f>SUM(Y30:Y47)</f>
        <v>34</v>
      </c>
      <c r="Z49" s="250"/>
      <c r="AC49" s="250">
        <f>SUM(AC30:AC47)</f>
        <v>0</v>
      </c>
      <c r="AD49" s="250"/>
      <c r="AG49" s="255">
        <f>SUM(AG30:AG47)</f>
        <v>27</v>
      </c>
      <c r="AH49" s="255"/>
      <c r="AK49" s="74">
        <f>SUM(AK30:AK47)</f>
        <v>353</v>
      </c>
    </row>
    <row r="50" spans="2:34" ht="18" customHeight="1">
      <c r="B50" s="291">
        <f>SUM(C30:C47)</f>
        <v>0</v>
      </c>
      <c r="C50" s="291"/>
      <c r="F50" s="291">
        <f>SUM(G30:G47)</f>
        <v>29</v>
      </c>
      <c r="G50" s="291"/>
      <c r="J50" s="291">
        <f>SUM(K30:K47)</f>
        <v>28</v>
      </c>
      <c r="K50" s="291"/>
      <c r="N50" s="290">
        <f>SUM(O30:O47)</f>
        <v>23</v>
      </c>
      <c r="O50" s="297"/>
      <c r="U50" s="257">
        <f>SUM(V30:V47)</f>
        <v>28</v>
      </c>
      <c r="V50" s="257"/>
      <c r="Y50" s="250">
        <f>SUM(Z30:Z47)</f>
        <v>28</v>
      </c>
      <c r="Z50" s="250"/>
      <c r="AC50" s="250">
        <f>SUM(AD30:AD47)</f>
        <v>0</v>
      </c>
      <c r="AD50" s="250"/>
      <c r="AG50" s="255">
        <f>SUM(AH30:AH47)</f>
        <v>26</v>
      </c>
      <c r="AH50" s="255"/>
    </row>
    <row r="51" spans="2:34" ht="18" customHeight="1">
      <c r="B51" s="291">
        <f>SUM(D30:D47)</f>
        <v>0</v>
      </c>
      <c r="C51" s="291"/>
      <c r="F51" s="291">
        <f>SUM(H30:H47)</f>
        <v>32</v>
      </c>
      <c r="G51" s="291"/>
      <c r="J51" s="291">
        <f>SUM(L30:L47)</f>
        <v>28</v>
      </c>
      <c r="K51" s="291"/>
      <c r="N51" s="290">
        <f>SUM(P30:P47)</f>
        <v>30</v>
      </c>
      <c r="O51" s="297"/>
      <c r="U51" s="257">
        <f>SUM(W30:W47)</f>
        <v>30</v>
      </c>
      <c r="V51" s="257"/>
      <c r="Y51" s="250">
        <f>SUM(AA30:AA47)</f>
        <v>31</v>
      </c>
      <c r="Z51" s="250"/>
      <c r="AC51" s="250">
        <f>SUM(AE30:AE47)</f>
        <v>26</v>
      </c>
      <c r="AD51" s="250"/>
      <c r="AG51" s="255">
        <f>SUM(AI30:AI47)</f>
        <v>0</v>
      </c>
      <c r="AH51" s="255"/>
    </row>
    <row r="52" spans="2:34" ht="18" customHeight="1">
      <c r="B52" s="296">
        <f>SUM(E30:E47)</f>
        <v>0</v>
      </c>
      <c r="C52" s="296"/>
      <c r="F52" s="291">
        <f>SUM(I30:I47)</f>
        <v>32</v>
      </c>
      <c r="G52" s="291"/>
      <c r="J52" s="291">
        <f>SUM(M30:M47)</f>
        <v>29</v>
      </c>
      <c r="K52" s="291"/>
      <c r="N52" s="290">
        <f>SUM(Q30:Q47)</f>
        <v>27</v>
      </c>
      <c r="O52" s="297"/>
      <c r="U52" s="256">
        <f>SUM(X30:X47)</f>
        <v>32</v>
      </c>
      <c r="V52" s="256"/>
      <c r="Y52" s="250">
        <f>SUM(AB30:AB47)</f>
        <v>32</v>
      </c>
      <c r="Z52" s="250"/>
      <c r="AC52" s="250">
        <f>SUM(AF30:AF47)</f>
        <v>0</v>
      </c>
      <c r="AD52" s="250"/>
      <c r="AG52" s="255">
        <f>SUM(AJ30:AJ47)</f>
        <v>25</v>
      </c>
      <c r="AH52" s="255"/>
    </row>
    <row r="53" spans="2:36" ht="18" customHeight="1">
      <c r="B53" s="291">
        <f>SUM(B49:B52)</f>
        <v>0</v>
      </c>
      <c r="C53" s="291"/>
      <c r="D53" s="291"/>
      <c r="E53" s="291"/>
      <c r="F53" s="291">
        <f>SUM(F49:F52)</f>
        <v>122</v>
      </c>
      <c r="G53" s="291"/>
      <c r="H53" s="291"/>
      <c r="I53" s="291"/>
      <c r="J53" s="291">
        <f>SUM(J49:J52)</f>
        <v>115</v>
      </c>
      <c r="K53" s="291"/>
      <c r="L53" s="291"/>
      <c r="M53" s="291"/>
      <c r="N53" s="290">
        <f>SUM(N49:N52)</f>
        <v>110</v>
      </c>
      <c r="O53" s="290"/>
      <c r="P53" s="290"/>
      <c r="Q53" s="290"/>
      <c r="U53" s="250">
        <f>SUM(U49:U52)</f>
        <v>124</v>
      </c>
      <c r="V53" s="250"/>
      <c r="W53" s="250"/>
      <c r="X53" s="250"/>
      <c r="Y53" s="250">
        <f>SUM(Y49:Y52)</f>
        <v>125</v>
      </c>
      <c r="Z53" s="250"/>
      <c r="AA53" s="250"/>
      <c r="AB53" s="250"/>
      <c r="AC53" s="250">
        <f>SUM(AC49:AC52)</f>
        <v>26</v>
      </c>
      <c r="AD53" s="250"/>
      <c r="AE53" s="250"/>
      <c r="AF53" s="250"/>
      <c r="AG53" s="255">
        <f>SUM(AG49:AH52)</f>
        <v>78</v>
      </c>
      <c r="AH53" s="255"/>
      <c r="AI53" s="255"/>
      <c r="AJ53" s="255"/>
    </row>
    <row r="54" ht="9" customHeight="1"/>
    <row r="55" spans="2:37" ht="18" customHeight="1">
      <c r="B55" s="291">
        <f>SUM(B53:M53)</f>
        <v>237</v>
      </c>
      <c r="C55" s="291"/>
      <c r="D55" s="291"/>
      <c r="E55" s="291"/>
      <c r="G55" s="57" t="s">
        <v>111</v>
      </c>
      <c r="H55" s="292">
        <v>14</v>
      </c>
      <c r="I55" s="292"/>
      <c r="L55" s="293" t="str">
        <f>IF(ISNA(VLOOKUP(H55,mannschaften!$A$4:$B$22,2,FALSE)),"fehlt in der Liste",VLOOKUP(H55,mannschaften!$A$4:$B$22,2,FALSE))</f>
        <v>BSV 86 München 1</v>
      </c>
      <c r="M55" s="294"/>
      <c r="N55" s="294"/>
      <c r="O55" s="294"/>
      <c r="P55" s="294"/>
      <c r="Q55" s="294"/>
      <c r="R55" s="295"/>
      <c r="U55" s="250">
        <f>SUM(U53:AJ53)</f>
        <v>353</v>
      </c>
      <c r="V55" s="250"/>
      <c r="W55" s="250"/>
      <c r="X55" s="250"/>
      <c r="Z55" s="57" t="s">
        <v>111</v>
      </c>
      <c r="AA55" s="251">
        <v>16</v>
      </c>
      <c r="AB55" s="251"/>
      <c r="AE55" s="252" t="str">
        <f>IF(ISNA(VLOOKUP(AA55,mannschaften!$A$4:$B$22,2,FALSE)),"fehlt in der Liste",VLOOKUP(AA55,mannschaften!$A$4:$B$22,2,FALSE))</f>
        <v>BGC Neutraubling</v>
      </c>
      <c r="AF55" s="253"/>
      <c r="AG55" s="253"/>
      <c r="AH55" s="253"/>
      <c r="AI55" s="253"/>
      <c r="AJ55" s="253"/>
      <c r="AK55" s="254"/>
    </row>
    <row r="56" ht="9" customHeight="1"/>
    <row r="57" spans="1:39" ht="18" customHeight="1">
      <c r="A57" s="71"/>
      <c r="B57" s="276" t="s">
        <v>264</v>
      </c>
      <c r="C57" s="277"/>
      <c r="D57" s="277"/>
      <c r="E57" s="283"/>
      <c r="F57" s="276" t="s">
        <v>302</v>
      </c>
      <c r="G57" s="277"/>
      <c r="H57" s="277"/>
      <c r="I57" s="283"/>
      <c r="J57" s="284" t="s">
        <v>265</v>
      </c>
      <c r="K57" s="285"/>
      <c r="L57" s="285"/>
      <c r="M57" s="286"/>
      <c r="N57" s="287" t="s">
        <v>109</v>
      </c>
      <c r="O57" s="288"/>
      <c r="P57" s="288"/>
      <c r="Q57" s="289"/>
      <c r="R57" s="75"/>
      <c r="T57" s="71"/>
      <c r="U57" s="246" t="s">
        <v>206</v>
      </c>
      <c r="V57" s="247"/>
      <c r="W57" s="247"/>
      <c r="X57" s="249"/>
      <c r="Y57" s="246" t="s">
        <v>101</v>
      </c>
      <c r="Z57" s="247"/>
      <c r="AA57" s="247"/>
      <c r="AB57" s="249"/>
      <c r="AC57" s="246" t="s">
        <v>210</v>
      </c>
      <c r="AD57" s="247"/>
      <c r="AE57" s="247"/>
      <c r="AF57" s="249"/>
      <c r="AG57" s="246" t="s">
        <v>208</v>
      </c>
      <c r="AH57" s="247"/>
      <c r="AI57" s="247"/>
      <c r="AJ57" s="249"/>
      <c r="AK57" s="64"/>
      <c r="AM57" s="162"/>
    </row>
    <row r="58" spans="1:37" ht="18" customHeight="1">
      <c r="A58" s="71">
        <v>1</v>
      </c>
      <c r="B58" s="76"/>
      <c r="C58" s="76">
        <v>2</v>
      </c>
      <c r="D58" s="76">
        <v>2</v>
      </c>
      <c r="E58" s="76">
        <v>1</v>
      </c>
      <c r="F58" s="76">
        <v>1</v>
      </c>
      <c r="G58" s="76">
        <v>1</v>
      </c>
      <c r="H58" s="76">
        <v>2</v>
      </c>
      <c r="I58" s="76">
        <v>2</v>
      </c>
      <c r="J58" s="76">
        <v>1</v>
      </c>
      <c r="K58" s="76">
        <v>1</v>
      </c>
      <c r="L58" s="76"/>
      <c r="M58" s="76">
        <v>1</v>
      </c>
      <c r="N58" s="179">
        <v>2</v>
      </c>
      <c r="O58" s="179"/>
      <c r="P58" s="179">
        <v>1</v>
      </c>
      <c r="Q58" s="179"/>
      <c r="R58" s="76">
        <f>SUM(B58:Q58)</f>
        <v>17</v>
      </c>
      <c r="T58" s="71">
        <v>1</v>
      </c>
      <c r="U58" s="65"/>
      <c r="V58" s="65"/>
      <c r="W58" s="65">
        <v>1</v>
      </c>
      <c r="X58" s="65">
        <v>2</v>
      </c>
      <c r="Y58" s="65">
        <v>2</v>
      </c>
      <c r="Z58" s="65">
        <v>1</v>
      </c>
      <c r="AA58" s="65">
        <v>2</v>
      </c>
      <c r="AB58" s="65"/>
      <c r="AC58" s="65">
        <v>2</v>
      </c>
      <c r="AD58" s="65">
        <v>2</v>
      </c>
      <c r="AE58" s="65">
        <v>2</v>
      </c>
      <c r="AF58" s="65">
        <v>2</v>
      </c>
      <c r="AG58" s="65">
        <v>2</v>
      </c>
      <c r="AH58" s="65">
        <v>1</v>
      </c>
      <c r="AI58" s="163"/>
      <c r="AJ58" s="163">
        <v>2</v>
      </c>
      <c r="AK58" s="65">
        <f>SUM(U58:AJ58)</f>
        <v>21</v>
      </c>
    </row>
    <row r="59" spans="1:37" ht="18" customHeight="1">
      <c r="A59" s="71">
        <v>2</v>
      </c>
      <c r="B59" s="76"/>
      <c r="C59" s="76">
        <v>2</v>
      </c>
      <c r="D59" s="76">
        <v>2</v>
      </c>
      <c r="E59" s="76">
        <v>1</v>
      </c>
      <c r="F59" s="76">
        <v>1</v>
      </c>
      <c r="G59" s="76">
        <v>2</v>
      </c>
      <c r="H59" s="76">
        <v>2</v>
      </c>
      <c r="I59" s="76">
        <v>4</v>
      </c>
      <c r="J59" s="76">
        <v>2</v>
      </c>
      <c r="K59" s="76">
        <v>2</v>
      </c>
      <c r="L59" s="76"/>
      <c r="M59" s="76">
        <v>2</v>
      </c>
      <c r="N59" s="179">
        <v>3</v>
      </c>
      <c r="O59" s="179"/>
      <c r="P59" s="179">
        <v>1</v>
      </c>
      <c r="Q59" s="179"/>
      <c r="R59" s="76">
        <f aca="true" t="shared" si="4" ref="R59:R75">SUM(B59:Q59)</f>
        <v>24</v>
      </c>
      <c r="T59" s="71">
        <v>2</v>
      </c>
      <c r="U59" s="65"/>
      <c r="V59" s="65"/>
      <c r="W59" s="65">
        <v>4</v>
      </c>
      <c r="X59" s="65">
        <v>2</v>
      </c>
      <c r="Y59" s="65">
        <v>3</v>
      </c>
      <c r="Z59" s="65">
        <v>1</v>
      </c>
      <c r="AA59" s="65">
        <v>1</v>
      </c>
      <c r="AB59" s="65"/>
      <c r="AC59" s="65">
        <v>3</v>
      </c>
      <c r="AD59" s="65">
        <v>1</v>
      </c>
      <c r="AE59" s="65">
        <v>2</v>
      </c>
      <c r="AF59" s="65">
        <v>2</v>
      </c>
      <c r="AG59" s="65">
        <v>2</v>
      </c>
      <c r="AH59" s="65">
        <v>1</v>
      </c>
      <c r="AI59" s="163"/>
      <c r="AJ59" s="163">
        <v>2</v>
      </c>
      <c r="AK59" s="65">
        <f aca="true" t="shared" si="5" ref="AK59:AK75">SUM(U59:AJ59)</f>
        <v>24</v>
      </c>
    </row>
    <row r="60" spans="1:37" ht="18" customHeight="1">
      <c r="A60" s="71">
        <v>3</v>
      </c>
      <c r="B60" s="76"/>
      <c r="C60" s="76">
        <v>2</v>
      </c>
      <c r="D60" s="76">
        <v>1</v>
      </c>
      <c r="E60" s="76">
        <v>2</v>
      </c>
      <c r="F60" s="76">
        <v>3</v>
      </c>
      <c r="G60" s="76">
        <v>1</v>
      </c>
      <c r="H60" s="76">
        <v>2</v>
      </c>
      <c r="I60" s="76">
        <v>1</v>
      </c>
      <c r="J60" s="76">
        <v>2</v>
      </c>
      <c r="K60" s="76">
        <v>2</v>
      </c>
      <c r="L60" s="76"/>
      <c r="M60" s="76">
        <v>2</v>
      </c>
      <c r="N60" s="179">
        <v>1</v>
      </c>
      <c r="O60" s="179"/>
      <c r="P60" s="179">
        <v>2</v>
      </c>
      <c r="Q60" s="179"/>
      <c r="R60" s="76">
        <f t="shared" si="4"/>
        <v>21</v>
      </c>
      <c r="T60" s="71">
        <v>3</v>
      </c>
      <c r="U60" s="65"/>
      <c r="V60" s="65"/>
      <c r="W60" s="65">
        <v>2</v>
      </c>
      <c r="X60" s="65">
        <v>2</v>
      </c>
      <c r="Y60" s="65">
        <v>1</v>
      </c>
      <c r="Z60" s="65">
        <v>3</v>
      </c>
      <c r="AA60" s="65">
        <v>2</v>
      </c>
      <c r="AB60" s="65"/>
      <c r="AC60" s="65">
        <v>1</v>
      </c>
      <c r="AD60" s="65">
        <v>2</v>
      </c>
      <c r="AE60" s="65">
        <v>1</v>
      </c>
      <c r="AF60" s="65">
        <v>1</v>
      </c>
      <c r="AG60" s="65">
        <v>2</v>
      </c>
      <c r="AH60" s="65">
        <v>1</v>
      </c>
      <c r="AI60" s="163"/>
      <c r="AJ60" s="163">
        <v>1</v>
      </c>
      <c r="AK60" s="65">
        <f t="shared" si="5"/>
        <v>19</v>
      </c>
    </row>
    <row r="61" spans="1:37" ht="18" customHeight="1">
      <c r="A61" s="71">
        <v>4</v>
      </c>
      <c r="B61" s="76"/>
      <c r="C61" s="76">
        <v>2</v>
      </c>
      <c r="D61" s="76">
        <v>2</v>
      </c>
      <c r="E61" s="76">
        <v>2</v>
      </c>
      <c r="F61" s="76">
        <v>2</v>
      </c>
      <c r="G61" s="76">
        <v>3</v>
      </c>
      <c r="H61" s="76">
        <v>1</v>
      </c>
      <c r="I61" s="76">
        <v>2</v>
      </c>
      <c r="J61" s="76">
        <v>2</v>
      </c>
      <c r="K61" s="76">
        <v>3</v>
      </c>
      <c r="L61" s="76"/>
      <c r="M61" s="76">
        <v>2</v>
      </c>
      <c r="N61" s="179">
        <v>2</v>
      </c>
      <c r="O61" s="179"/>
      <c r="P61" s="179">
        <v>2</v>
      </c>
      <c r="Q61" s="179"/>
      <c r="R61" s="76">
        <f t="shared" si="4"/>
        <v>25</v>
      </c>
      <c r="T61" s="71">
        <v>4</v>
      </c>
      <c r="U61" s="65"/>
      <c r="V61" s="65"/>
      <c r="W61" s="65">
        <v>3</v>
      </c>
      <c r="X61" s="65">
        <v>2</v>
      </c>
      <c r="Y61" s="65">
        <v>2</v>
      </c>
      <c r="Z61" s="65">
        <v>2</v>
      </c>
      <c r="AA61" s="65">
        <v>1</v>
      </c>
      <c r="AB61" s="65"/>
      <c r="AC61" s="65">
        <v>2</v>
      </c>
      <c r="AD61" s="65">
        <v>2</v>
      </c>
      <c r="AE61" s="65">
        <v>2</v>
      </c>
      <c r="AF61" s="65">
        <v>2</v>
      </c>
      <c r="AG61" s="65">
        <v>2</v>
      </c>
      <c r="AH61" s="65">
        <v>2</v>
      </c>
      <c r="AI61" s="163"/>
      <c r="AJ61" s="163">
        <v>2</v>
      </c>
      <c r="AK61" s="65">
        <f t="shared" si="5"/>
        <v>24</v>
      </c>
    </row>
    <row r="62" spans="1:37" ht="18" customHeight="1">
      <c r="A62" s="71">
        <v>5</v>
      </c>
      <c r="B62" s="76"/>
      <c r="C62" s="76">
        <v>1</v>
      </c>
      <c r="D62" s="76">
        <v>1</v>
      </c>
      <c r="E62" s="76">
        <v>2</v>
      </c>
      <c r="F62" s="76">
        <v>2</v>
      </c>
      <c r="G62" s="76">
        <v>2</v>
      </c>
      <c r="H62" s="76">
        <v>2</v>
      </c>
      <c r="I62" s="76">
        <v>1</v>
      </c>
      <c r="J62" s="76">
        <v>2</v>
      </c>
      <c r="K62" s="76">
        <v>1</v>
      </c>
      <c r="L62" s="76"/>
      <c r="M62" s="76">
        <v>1</v>
      </c>
      <c r="N62" s="179">
        <v>1</v>
      </c>
      <c r="O62" s="179"/>
      <c r="P62" s="179">
        <v>1</v>
      </c>
      <c r="Q62" s="179"/>
      <c r="R62" s="76">
        <f t="shared" si="4"/>
        <v>17</v>
      </c>
      <c r="T62" s="71">
        <v>5</v>
      </c>
      <c r="U62" s="65"/>
      <c r="V62" s="65"/>
      <c r="W62" s="65">
        <v>1</v>
      </c>
      <c r="X62" s="65">
        <v>1</v>
      </c>
      <c r="Y62" s="65">
        <v>2</v>
      </c>
      <c r="Z62" s="65">
        <v>1</v>
      </c>
      <c r="AA62" s="65">
        <v>1</v>
      </c>
      <c r="AB62" s="65"/>
      <c r="AC62" s="65">
        <v>2</v>
      </c>
      <c r="AD62" s="65">
        <v>2</v>
      </c>
      <c r="AE62" s="65">
        <v>1</v>
      </c>
      <c r="AF62" s="65">
        <v>2</v>
      </c>
      <c r="AG62" s="65">
        <v>2</v>
      </c>
      <c r="AH62" s="65">
        <v>2</v>
      </c>
      <c r="AI62" s="163"/>
      <c r="AJ62" s="163">
        <v>1</v>
      </c>
      <c r="AK62" s="65">
        <f t="shared" si="5"/>
        <v>18</v>
      </c>
    </row>
    <row r="63" spans="1:37" ht="18" customHeight="1">
      <c r="A63" s="71">
        <v>6</v>
      </c>
      <c r="B63" s="76"/>
      <c r="C63" s="76">
        <v>2</v>
      </c>
      <c r="D63" s="76">
        <v>2</v>
      </c>
      <c r="E63" s="76">
        <v>2</v>
      </c>
      <c r="F63" s="76">
        <v>2</v>
      </c>
      <c r="G63" s="76">
        <v>2</v>
      </c>
      <c r="H63" s="76">
        <v>2</v>
      </c>
      <c r="I63" s="76">
        <v>2</v>
      </c>
      <c r="J63" s="76">
        <v>2</v>
      </c>
      <c r="K63" s="76">
        <v>1</v>
      </c>
      <c r="L63" s="76"/>
      <c r="M63" s="76">
        <v>2</v>
      </c>
      <c r="N63" s="179">
        <v>2</v>
      </c>
      <c r="O63" s="179"/>
      <c r="P63" s="179">
        <v>2</v>
      </c>
      <c r="Q63" s="179"/>
      <c r="R63" s="76">
        <f t="shared" si="4"/>
        <v>23</v>
      </c>
      <c r="T63" s="71">
        <v>6</v>
      </c>
      <c r="U63" s="65"/>
      <c r="V63" s="65"/>
      <c r="W63" s="65">
        <v>2</v>
      </c>
      <c r="X63" s="65">
        <v>2</v>
      </c>
      <c r="Y63" s="65">
        <v>2</v>
      </c>
      <c r="Z63" s="65">
        <v>2</v>
      </c>
      <c r="AA63" s="65">
        <v>2</v>
      </c>
      <c r="AB63" s="65"/>
      <c r="AC63" s="65">
        <v>2</v>
      </c>
      <c r="AD63" s="65">
        <v>1</v>
      </c>
      <c r="AE63" s="65">
        <v>2</v>
      </c>
      <c r="AF63" s="65">
        <v>2</v>
      </c>
      <c r="AG63" s="65">
        <v>2</v>
      </c>
      <c r="AH63" s="65">
        <v>2</v>
      </c>
      <c r="AI63" s="163"/>
      <c r="AJ63" s="163">
        <v>1</v>
      </c>
      <c r="AK63" s="65">
        <f t="shared" si="5"/>
        <v>22</v>
      </c>
    </row>
    <row r="64" spans="1:37" ht="18" customHeight="1">
      <c r="A64" s="71">
        <v>7</v>
      </c>
      <c r="B64" s="76"/>
      <c r="C64" s="76">
        <v>1</v>
      </c>
      <c r="D64" s="76">
        <v>2</v>
      </c>
      <c r="E64" s="76">
        <v>1</v>
      </c>
      <c r="F64" s="76">
        <v>1</v>
      </c>
      <c r="G64" s="76">
        <v>2</v>
      </c>
      <c r="H64" s="76">
        <v>1</v>
      </c>
      <c r="I64" s="76">
        <v>3</v>
      </c>
      <c r="J64" s="76">
        <v>1</v>
      </c>
      <c r="K64" s="76">
        <v>1</v>
      </c>
      <c r="L64" s="76"/>
      <c r="M64" s="76">
        <v>1</v>
      </c>
      <c r="N64" s="179">
        <v>1</v>
      </c>
      <c r="O64" s="179"/>
      <c r="P64" s="179">
        <v>1</v>
      </c>
      <c r="Q64" s="179"/>
      <c r="R64" s="76">
        <f t="shared" si="4"/>
        <v>16</v>
      </c>
      <c r="T64" s="71">
        <v>7</v>
      </c>
      <c r="U64" s="65"/>
      <c r="V64" s="65"/>
      <c r="W64" s="65">
        <v>2</v>
      </c>
      <c r="X64" s="65">
        <v>1</v>
      </c>
      <c r="Y64" s="65">
        <v>1</v>
      </c>
      <c r="Z64" s="65">
        <v>2</v>
      </c>
      <c r="AA64" s="65">
        <v>2</v>
      </c>
      <c r="AB64" s="65"/>
      <c r="AC64" s="65">
        <v>1</v>
      </c>
      <c r="AD64" s="65">
        <v>1</v>
      </c>
      <c r="AE64" s="65">
        <v>1</v>
      </c>
      <c r="AF64" s="65">
        <v>1</v>
      </c>
      <c r="AG64" s="65">
        <v>1</v>
      </c>
      <c r="AH64" s="65">
        <v>2</v>
      </c>
      <c r="AI64" s="163"/>
      <c r="AJ64" s="163">
        <v>2</v>
      </c>
      <c r="AK64" s="65">
        <f t="shared" si="5"/>
        <v>17</v>
      </c>
    </row>
    <row r="65" spans="1:37" ht="18" customHeight="1">
      <c r="A65" s="71">
        <v>8</v>
      </c>
      <c r="B65" s="76"/>
      <c r="C65" s="76">
        <v>1</v>
      </c>
      <c r="D65" s="76">
        <v>1</v>
      </c>
      <c r="E65" s="76">
        <v>2</v>
      </c>
      <c r="F65" s="76">
        <v>1</v>
      </c>
      <c r="G65" s="76">
        <v>2</v>
      </c>
      <c r="H65" s="76">
        <v>3</v>
      </c>
      <c r="I65" s="76">
        <v>2</v>
      </c>
      <c r="J65" s="76">
        <v>1</v>
      </c>
      <c r="K65" s="76">
        <v>2</v>
      </c>
      <c r="L65" s="76"/>
      <c r="M65" s="76">
        <v>2</v>
      </c>
      <c r="N65" s="179">
        <v>2</v>
      </c>
      <c r="O65" s="179"/>
      <c r="P65" s="179">
        <v>2</v>
      </c>
      <c r="Q65" s="179"/>
      <c r="R65" s="76">
        <f t="shared" si="4"/>
        <v>21</v>
      </c>
      <c r="T65" s="71">
        <v>8</v>
      </c>
      <c r="U65" s="65"/>
      <c r="V65" s="65"/>
      <c r="W65" s="65">
        <v>1</v>
      </c>
      <c r="X65" s="65">
        <v>2</v>
      </c>
      <c r="Y65" s="65">
        <v>2</v>
      </c>
      <c r="Z65" s="65">
        <v>2</v>
      </c>
      <c r="AA65" s="65">
        <v>1</v>
      </c>
      <c r="AB65" s="65"/>
      <c r="AC65" s="65">
        <v>2</v>
      </c>
      <c r="AD65" s="65">
        <v>2</v>
      </c>
      <c r="AE65" s="65">
        <v>3</v>
      </c>
      <c r="AF65" s="65">
        <v>2</v>
      </c>
      <c r="AG65" s="65">
        <v>2</v>
      </c>
      <c r="AH65" s="65">
        <v>2</v>
      </c>
      <c r="AI65" s="163"/>
      <c r="AJ65" s="163">
        <v>2</v>
      </c>
      <c r="AK65" s="65">
        <f t="shared" si="5"/>
        <v>23</v>
      </c>
    </row>
    <row r="66" spans="1:37" ht="18" customHeight="1">
      <c r="A66" s="71">
        <v>9</v>
      </c>
      <c r="B66" s="76"/>
      <c r="C66" s="76">
        <v>1</v>
      </c>
      <c r="D66" s="76">
        <v>2</v>
      </c>
      <c r="E66" s="76">
        <v>2</v>
      </c>
      <c r="F66" s="76">
        <v>3</v>
      </c>
      <c r="G66" s="76">
        <v>2</v>
      </c>
      <c r="H66" s="76">
        <v>1</v>
      </c>
      <c r="I66" s="76">
        <v>2</v>
      </c>
      <c r="J66" s="76">
        <v>2</v>
      </c>
      <c r="K66" s="76">
        <v>2</v>
      </c>
      <c r="L66" s="76"/>
      <c r="M66" s="76">
        <v>2</v>
      </c>
      <c r="N66" s="179">
        <v>1</v>
      </c>
      <c r="O66" s="179"/>
      <c r="P66" s="179">
        <v>2</v>
      </c>
      <c r="Q66" s="179"/>
      <c r="R66" s="76">
        <f t="shared" si="4"/>
        <v>22</v>
      </c>
      <c r="T66" s="71">
        <v>9</v>
      </c>
      <c r="U66" s="65"/>
      <c r="V66" s="65"/>
      <c r="W66" s="65">
        <v>2</v>
      </c>
      <c r="X66" s="65">
        <v>2</v>
      </c>
      <c r="Y66" s="65">
        <v>4</v>
      </c>
      <c r="Z66" s="65">
        <v>1</v>
      </c>
      <c r="AA66" s="65">
        <v>4</v>
      </c>
      <c r="AB66" s="65"/>
      <c r="AC66" s="65">
        <v>3</v>
      </c>
      <c r="AD66" s="65">
        <v>1</v>
      </c>
      <c r="AE66" s="65">
        <v>2</v>
      </c>
      <c r="AF66" s="65">
        <v>2</v>
      </c>
      <c r="AG66" s="65">
        <v>2</v>
      </c>
      <c r="AH66" s="65">
        <v>1</v>
      </c>
      <c r="AI66" s="163"/>
      <c r="AJ66" s="163">
        <v>2</v>
      </c>
      <c r="AK66" s="65">
        <f t="shared" si="5"/>
        <v>26</v>
      </c>
    </row>
    <row r="67" spans="1:37" ht="18" customHeight="1">
      <c r="A67" s="71">
        <v>10</v>
      </c>
      <c r="B67" s="76"/>
      <c r="C67" s="76">
        <v>1</v>
      </c>
      <c r="D67" s="76">
        <v>1</v>
      </c>
      <c r="E67" s="76">
        <v>1</v>
      </c>
      <c r="F67" s="76">
        <v>1</v>
      </c>
      <c r="G67" s="76">
        <v>1</v>
      </c>
      <c r="H67" s="76">
        <v>2</v>
      </c>
      <c r="I67" s="76">
        <v>2</v>
      </c>
      <c r="J67" s="76">
        <v>2</v>
      </c>
      <c r="K67" s="76">
        <v>2</v>
      </c>
      <c r="L67" s="76"/>
      <c r="M67" s="76">
        <v>2</v>
      </c>
      <c r="N67" s="179">
        <v>3</v>
      </c>
      <c r="O67" s="179"/>
      <c r="P67" s="179">
        <v>1</v>
      </c>
      <c r="Q67" s="179"/>
      <c r="R67" s="76">
        <f t="shared" si="4"/>
        <v>19</v>
      </c>
      <c r="T67" s="71">
        <v>10</v>
      </c>
      <c r="U67" s="65"/>
      <c r="V67" s="65"/>
      <c r="W67" s="65">
        <v>1</v>
      </c>
      <c r="X67" s="65">
        <v>2</v>
      </c>
      <c r="Y67" s="65">
        <v>2</v>
      </c>
      <c r="Z67" s="65">
        <v>3</v>
      </c>
      <c r="AA67" s="65">
        <v>2</v>
      </c>
      <c r="AB67" s="65"/>
      <c r="AC67" s="65">
        <v>2</v>
      </c>
      <c r="AD67" s="65">
        <v>2</v>
      </c>
      <c r="AE67" s="65">
        <v>2</v>
      </c>
      <c r="AF67" s="65">
        <v>4</v>
      </c>
      <c r="AG67" s="65">
        <v>2</v>
      </c>
      <c r="AH67" s="65">
        <v>2</v>
      </c>
      <c r="AI67" s="163"/>
      <c r="AJ67" s="163">
        <v>1</v>
      </c>
      <c r="AK67" s="65">
        <f t="shared" si="5"/>
        <v>25</v>
      </c>
    </row>
    <row r="68" spans="1:37" ht="18" customHeight="1">
      <c r="A68" s="71">
        <v>11</v>
      </c>
      <c r="B68" s="76"/>
      <c r="C68" s="76">
        <v>1</v>
      </c>
      <c r="D68" s="76">
        <v>1</v>
      </c>
      <c r="E68" s="76">
        <v>1</v>
      </c>
      <c r="F68" s="76">
        <v>1</v>
      </c>
      <c r="G68" s="76">
        <v>1</v>
      </c>
      <c r="H68" s="76">
        <v>1</v>
      </c>
      <c r="I68" s="76">
        <v>1</v>
      </c>
      <c r="J68" s="76">
        <v>1</v>
      </c>
      <c r="K68" s="76">
        <v>1</v>
      </c>
      <c r="L68" s="76"/>
      <c r="M68" s="76">
        <v>1</v>
      </c>
      <c r="N68" s="179">
        <v>1</v>
      </c>
      <c r="O68" s="179"/>
      <c r="P68" s="179">
        <v>1</v>
      </c>
      <c r="Q68" s="179"/>
      <c r="R68" s="76">
        <f t="shared" si="4"/>
        <v>12</v>
      </c>
      <c r="T68" s="71">
        <v>11</v>
      </c>
      <c r="U68" s="65"/>
      <c r="V68" s="65"/>
      <c r="W68" s="65">
        <v>1</v>
      </c>
      <c r="X68" s="65">
        <v>1</v>
      </c>
      <c r="Y68" s="65">
        <v>1</v>
      </c>
      <c r="Z68" s="65">
        <v>1</v>
      </c>
      <c r="AA68" s="65">
        <v>1</v>
      </c>
      <c r="AB68" s="65"/>
      <c r="AC68" s="65">
        <v>1</v>
      </c>
      <c r="AD68" s="65">
        <v>1</v>
      </c>
      <c r="AE68" s="65">
        <v>1</v>
      </c>
      <c r="AF68" s="65">
        <v>1</v>
      </c>
      <c r="AG68" s="65">
        <v>1</v>
      </c>
      <c r="AH68" s="65">
        <v>1</v>
      </c>
      <c r="AI68" s="163"/>
      <c r="AJ68" s="163">
        <v>1</v>
      </c>
      <c r="AK68" s="65">
        <f t="shared" si="5"/>
        <v>12</v>
      </c>
    </row>
    <row r="69" spans="1:37" ht="18" customHeight="1">
      <c r="A69" s="71">
        <v>12</v>
      </c>
      <c r="B69" s="76"/>
      <c r="C69" s="76">
        <v>1</v>
      </c>
      <c r="D69" s="76">
        <v>2</v>
      </c>
      <c r="E69" s="76">
        <v>2</v>
      </c>
      <c r="F69" s="76">
        <v>2</v>
      </c>
      <c r="G69" s="76">
        <v>1</v>
      </c>
      <c r="H69" s="76">
        <v>1</v>
      </c>
      <c r="I69" s="76">
        <v>1</v>
      </c>
      <c r="J69" s="76">
        <v>2</v>
      </c>
      <c r="K69" s="76">
        <v>2</v>
      </c>
      <c r="L69" s="76"/>
      <c r="M69" s="76">
        <v>2</v>
      </c>
      <c r="N69" s="179">
        <v>2</v>
      </c>
      <c r="O69" s="179"/>
      <c r="P69" s="179">
        <v>2</v>
      </c>
      <c r="Q69" s="179"/>
      <c r="R69" s="76">
        <f t="shared" si="4"/>
        <v>20</v>
      </c>
      <c r="T69" s="71">
        <v>12</v>
      </c>
      <c r="U69" s="65"/>
      <c r="V69" s="65"/>
      <c r="W69" s="65">
        <v>2</v>
      </c>
      <c r="X69" s="65">
        <v>2</v>
      </c>
      <c r="Y69" s="65">
        <v>2</v>
      </c>
      <c r="Z69" s="65">
        <v>2</v>
      </c>
      <c r="AA69" s="65">
        <v>2</v>
      </c>
      <c r="AB69" s="65"/>
      <c r="AC69" s="65">
        <v>1</v>
      </c>
      <c r="AD69" s="65">
        <v>2</v>
      </c>
      <c r="AE69" s="65">
        <v>2</v>
      </c>
      <c r="AF69" s="65">
        <v>2</v>
      </c>
      <c r="AG69" s="65">
        <v>2</v>
      </c>
      <c r="AH69" s="65">
        <v>2</v>
      </c>
      <c r="AI69" s="163"/>
      <c r="AJ69" s="163">
        <v>2</v>
      </c>
      <c r="AK69" s="65">
        <f t="shared" si="5"/>
        <v>23</v>
      </c>
    </row>
    <row r="70" spans="1:37" ht="18" customHeight="1">
      <c r="A70" s="71">
        <v>13</v>
      </c>
      <c r="B70" s="76"/>
      <c r="C70" s="76">
        <v>2</v>
      </c>
      <c r="D70" s="76">
        <v>2</v>
      </c>
      <c r="E70" s="76">
        <v>1</v>
      </c>
      <c r="F70" s="76">
        <v>2</v>
      </c>
      <c r="G70" s="76">
        <v>2</v>
      </c>
      <c r="H70" s="76">
        <v>2</v>
      </c>
      <c r="I70" s="76">
        <v>2</v>
      </c>
      <c r="J70" s="76">
        <v>2</v>
      </c>
      <c r="K70" s="76">
        <v>1</v>
      </c>
      <c r="L70" s="76"/>
      <c r="M70" s="76">
        <v>2</v>
      </c>
      <c r="N70" s="179">
        <v>1</v>
      </c>
      <c r="O70" s="179"/>
      <c r="P70" s="179">
        <v>1</v>
      </c>
      <c r="Q70" s="179"/>
      <c r="R70" s="76">
        <f t="shared" si="4"/>
        <v>20</v>
      </c>
      <c r="T70" s="71">
        <v>13</v>
      </c>
      <c r="U70" s="65"/>
      <c r="V70" s="65"/>
      <c r="W70" s="65">
        <v>2</v>
      </c>
      <c r="X70" s="65">
        <v>2</v>
      </c>
      <c r="Y70" s="65">
        <v>1</v>
      </c>
      <c r="Z70" s="65">
        <v>2</v>
      </c>
      <c r="AA70" s="65">
        <v>3</v>
      </c>
      <c r="AB70" s="65"/>
      <c r="AC70" s="65">
        <v>2</v>
      </c>
      <c r="AD70" s="65">
        <v>2</v>
      </c>
      <c r="AE70" s="65">
        <v>2</v>
      </c>
      <c r="AF70" s="65">
        <v>1</v>
      </c>
      <c r="AG70" s="65">
        <v>1</v>
      </c>
      <c r="AH70" s="65">
        <v>2</v>
      </c>
      <c r="AI70" s="163"/>
      <c r="AJ70" s="163">
        <v>2</v>
      </c>
      <c r="AK70" s="65">
        <f t="shared" si="5"/>
        <v>22</v>
      </c>
    </row>
    <row r="71" spans="1:37" ht="18" customHeight="1">
      <c r="A71" s="71">
        <v>14</v>
      </c>
      <c r="B71" s="76"/>
      <c r="C71" s="76">
        <v>2</v>
      </c>
      <c r="D71" s="76">
        <v>2</v>
      </c>
      <c r="E71" s="76">
        <v>2</v>
      </c>
      <c r="F71" s="76">
        <v>2</v>
      </c>
      <c r="G71" s="76">
        <v>2</v>
      </c>
      <c r="H71" s="76">
        <v>1</v>
      </c>
      <c r="I71" s="76">
        <v>2</v>
      </c>
      <c r="J71" s="76">
        <v>2</v>
      </c>
      <c r="K71" s="76">
        <v>2</v>
      </c>
      <c r="L71" s="76"/>
      <c r="M71" s="76">
        <v>2</v>
      </c>
      <c r="N71" s="179">
        <v>2</v>
      </c>
      <c r="O71" s="179"/>
      <c r="P71" s="179">
        <v>2</v>
      </c>
      <c r="Q71" s="179"/>
      <c r="R71" s="76">
        <f t="shared" si="4"/>
        <v>23</v>
      </c>
      <c r="T71" s="71">
        <v>14</v>
      </c>
      <c r="U71" s="65"/>
      <c r="V71" s="65"/>
      <c r="W71" s="65">
        <v>3</v>
      </c>
      <c r="X71" s="65">
        <v>2</v>
      </c>
      <c r="Y71" s="65">
        <v>2</v>
      </c>
      <c r="Z71" s="65">
        <v>2</v>
      </c>
      <c r="AA71" s="65">
        <v>2</v>
      </c>
      <c r="AB71" s="65"/>
      <c r="AC71" s="65">
        <v>2</v>
      </c>
      <c r="AD71" s="65">
        <v>2</v>
      </c>
      <c r="AE71" s="65">
        <v>2</v>
      </c>
      <c r="AF71" s="65">
        <v>2</v>
      </c>
      <c r="AG71" s="65">
        <v>2</v>
      </c>
      <c r="AH71" s="65">
        <v>2</v>
      </c>
      <c r="AI71" s="163"/>
      <c r="AJ71" s="163">
        <v>2</v>
      </c>
      <c r="AK71" s="65">
        <f t="shared" si="5"/>
        <v>25</v>
      </c>
    </row>
    <row r="72" spans="1:37" ht="18" customHeight="1">
      <c r="A72" s="71">
        <v>15</v>
      </c>
      <c r="B72" s="76"/>
      <c r="C72" s="76">
        <v>2</v>
      </c>
      <c r="D72" s="76">
        <v>2</v>
      </c>
      <c r="E72" s="76">
        <v>3</v>
      </c>
      <c r="F72" s="76">
        <v>2</v>
      </c>
      <c r="G72" s="76">
        <v>2</v>
      </c>
      <c r="H72" s="76">
        <v>2</v>
      </c>
      <c r="I72" s="76">
        <v>1</v>
      </c>
      <c r="J72" s="76">
        <v>1</v>
      </c>
      <c r="K72" s="76">
        <v>1</v>
      </c>
      <c r="L72" s="76"/>
      <c r="M72" s="76">
        <v>2</v>
      </c>
      <c r="N72" s="179">
        <v>1</v>
      </c>
      <c r="O72" s="179"/>
      <c r="P72" s="179">
        <v>1</v>
      </c>
      <c r="Q72" s="179"/>
      <c r="R72" s="76">
        <f t="shared" si="4"/>
        <v>20</v>
      </c>
      <c r="T72" s="71">
        <v>15</v>
      </c>
      <c r="U72" s="65"/>
      <c r="V72" s="65"/>
      <c r="W72" s="65">
        <v>1</v>
      </c>
      <c r="X72" s="65">
        <v>1</v>
      </c>
      <c r="Y72" s="65">
        <v>1</v>
      </c>
      <c r="Z72" s="65">
        <v>2</v>
      </c>
      <c r="AA72" s="65">
        <v>1</v>
      </c>
      <c r="AB72" s="65"/>
      <c r="AC72" s="65">
        <v>1</v>
      </c>
      <c r="AD72" s="65">
        <v>1</v>
      </c>
      <c r="AE72" s="65">
        <v>1</v>
      </c>
      <c r="AF72" s="65">
        <v>2</v>
      </c>
      <c r="AG72" s="65">
        <v>1</v>
      </c>
      <c r="AH72" s="65">
        <v>2</v>
      </c>
      <c r="AI72" s="163"/>
      <c r="AJ72" s="163">
        <v>1</v>
      </c>
      <c r="AK72" s="65">
        <f t="shared" si="5"/>
        <v>15</v>
      </c>
    </row>
    <row r="73" spans="1:37" ht="18" customHeight="1">
      <c r="A73" s="71">
        <v>16</v>
      </c>
      <c r="B73" s="76"/>
      <c r="C73" s="76">
        <v>2</v>
      </c>
      <c r="D73" s="76">
        <v>2</v>
      </c>
      <c r="E73" s="76">
        <v>2</v>
      </c>
      <c r="F73" s="76">
        <v>1</v>
      </c>
      <c r="G73" s="76">
        <v>1</v>
      </c>
      <c r="H73" s="76">
        <v>2</v>
      </c>
      <c r="I73" s="76">
        <v>1</v>
      </c>
      <c r="J73" s="76">
        <v>2</v>
      </c>
      <c r="K73" s="76">
        <v>2</v>
      </c>
      <c r="L73" s="76"/>
      <c r="M73" s="76">
        <v>2</v>
      </c>
      <c r="N73" s="179">
        <v>2</v>
      </c>
      <c r="O73" s="179"/>
      <c r="P73" s="179">
        <v>2</v>
      </c>
      <c r="Q73" s="179"/>
      <c r="R73" s="76">
        <f t="shared" si="4"/>
        <v>21</v>
      </c>
      <c r="T73" s="71">
        <v>16</v>
      </c>
      <c r="U73" s="65"/>
      <c r="V73" s="65"/>
      <c r="W73" s="65">
        <v>2</v>
      </c>
      <c r="X73" s="65">
        <v>1</v>
      </c>
      <c r="Y73" s="65">
        <v>1</v>
      </c>
      <c r="Z73" s="65">
        <v>2</v>
      </c>
      <c r="AA73" s="65">
        <v>2</v>
      </c>
      <c r="AB73" s="65"/>
      <c r="AC73" s="65">
        <v>2</v>
      </c>
      <c r="AD73" s="65">
        <v>2</v>
      </c>
      <c r="AE73" s="65">
        <v>2</v>
      </c>
      <c r="AF73" s="65">
        <v>1</v>
      </c>
      <c r="AG73" s="65">
        <v>1</v>
      </c>
      <c r="AH73" s="65">
        <v>2</v>
      </c>
      <c r="AI73" s="163"/>
      <c r="AJ73" s="163">
        <v>1</v>
      </c>
      <c r="AK73" s="65">
        <f t="shared" si="5"/>
        <v>19</v>
      </c>
    </row>
    <row r="74" spans="1:37" ht="18" customHeight="1">
      <c r="A74" s="71">
        <v>17</v>
      </c>
      <c r="B74" s="76"/>
      <c r="C74" s="76">
        <v>2</v>
      </c>
      <c r="D74" s="76">
        <v>2</v>
      </c>
      <c r="E74" s="76">
        <v>2</v>
      </c>
      <c r="F74" s="76">
        <v>2</v>
      </c>
      <c r="G74" s="76">
        <v>2</v>
      </c>
      <c r="H74" s="76">
        <v>2</v>
      </c>
      <c r="I74" s="76">
        <v>1</v>
      </c>
      <c r="J74" s="76">
        <v>1</v>
      </c>
      <c r="K74" s="76">
        <v>1</v>
      </c>
      <c r="L74" s="76"/>
      <c r="M74" s="76">
        <v>1</v>
      </c>
      <c r="N74" s="179">
        <v>2</v>
      </c>
      <c r="O74" s="179"/>
      <c r="P74" s="179">
        <v>3</v>
      </c>
      <c r="Q74" s="179"/>
      <c r="R74" s="76">
        <f t="shared" si="4"/>
        <v>21</v>
      </c>
      <c r="T74" s="71">
        <v>17</v>
      </c>
      <c r="U74" s="65"/>
      <c r="V74" s="65"/>
      <c r="W74" s="65">
        <v>2</v>
      </c>
      <c r="X74" s="65">
        <v>2</v>
      </c>
      <c r="Y74" s="65">
        <v>1</v>
      </c>
      <c r="Z74" s="65">
        <v>2</v>
      </c>
      <c r="AA74" s="65">
        <v>2</v>
      </c>
      <c r="AB74" s="65"/>
      <c r="AC74" s="65">
        <v>2</v>
      </c>
      <c r="AD74" s="65">
        <v>1</v>
      </c>
      <c r="AE74" s="65">
        <v>1</v>
      </c>
      <c r="AF74" s="65">
        <v>2</v>
      </c>
      <c r="AG74" s="65">
        <v>1</v>
      </c>
      <c r="AH74" s="65">
        <v>2</v>
      </c>
      <c r="AI74" s="163"/>
      <c r="AJ74" s="163">
        <v>1</v>
      </c>
      <c r="AK74" s="65">
        <f t="shared" si="5"/>
        <v>19</v>
      </c>
    </row>
    <row r="75" spans="1:37" ht="18" customHeight="1">
      <c r="A75" s="71">
        <v>18</v>
      </c>
      <c r="B75" s="76"/>
      <c r="C75" s="76">
        <v>1</v>
      </c>
      <c r="D75" s="76">
        <v>1</v>
      </c>
      <c r="E75" s="76">
        <v>1</v>
      </c>
      <c r="F75" s="76">
        <v>1</v>
      </c>
      <c r="G75" s="76">
        <v>1</v>
      </c>
      <c r="H75" s="76">
        <v>1</v>
      </c>
      <c r="I75" s="76">
        <v>1</v>
      </c>
      <c r="J75" s="76">
        <v>1</v>
      </c>
      <c r="K75" s="76">
        <v>1</v>
      </c>
      <c r="L75" s="76"/>
      <c r="M75" s="76">
        <v>1</v>
      </c>
      <c r="N75" s="179">
        <v>1</v>
      </c>
      <c r="O75" s="179"/>
      <c r="P75" s="179">
        <v>1</v>
      </c>
      <c r="Q75" s="179"/>
      <c r="R75" s="76">
        <f t="shared" si="4"/>
        <v>12</v>
      </c>
      <c r="T75" s="71">
        <v>18</v>
      </c>
      <c r="U75" s="65"/>
      <c r="V75" s="65"/>
      <c r="W75" s="65">
        <v>1</v>
      </c>
      <c r="X75" s="65">
        <v>1</v>
      </c>
      <c r="Y75" s="65">
        <v>1</v>
      </c>
      <c r="Z75" s="65">
        <v>1</v>
      </c>
      <c r="AA75" s="65">
        <v>1</v>
      </c>
      <c r="AB75" s="65"/>
      <c r="AC75" s="65">
        <v>1</v>
      </c>
      <c r="AD75" s="65">
        <v>1</v>
      </c>
      <c r="AE75" s="65">
        <v>1</v>
      </c>
      <c r="AF75" s="65">
        <v>1</v>
      </c>
      <c r="AG75" s="65">
        <v>3</v>
      </c>
      <c r="AH75" s="65">
        <v>2</v>
      </c>
      <c r="AI75" s="163"/>
      <c r="AJ75" s="163">
        <v>1</v>
      </c>
      <c r="AK75" s="65">
        <f t="shared" si="5"/>
        <v>15</v>
      </c>
    </row>
    <row r="76" spans="3:23" ht="9" customHeight="1">
      <c r="C76" s="57" t="s">
        <v>35</v>
      </c>
      <c r="D76" s="57" t="s">
        <v>35</v>
      </c>
      <c r="V76" s="57" t="s">
        <v>35</v>
      </c>
      <c r="W76" s="57" t="s">
        <v>35</v>
      </c>
    </row>
    <row r="77" spans="2:37" ht="18" customHeight="1">
      <c r="B77" s="279">
        <f>SUM(B58:B75)</f>
        <v>0</v>
      </c>
      <c r="C77" s="279"/>
      <c r="F77" s="279">
        <f>SUM(F58:F75)</f>
        <v>30</v>
      </c>
      <c r="G77" s="279"/>
      <c r="J77" s="279">
        <f>SUM(J58:J75)</f>
        <v>29</v>
      </c>
      <c r="K77" s="279"/>
      <c r="N77" s="281">
        <f>SUM(N58:N75)</f>
        <v>30</v>
      </c>
      <c r="O77" s="281"/>
      <c r="R77" s="76">
        <f>SUM(R58:R75)</f>
        <v>354</v>
      </c>
      <c r="U77" s="244">
        <f>SUM(U58:U75)</f>
        <v>0</v>
      </c>
      <c r="V77" s="244"/>
      <c r="Y77" s="244">
        <f>SUM(Y58:Y75)</f>
        <v>31</v>
      </c>
      <c r="Z77" s="244"/>
      <c r="AC77" s="244">
        <f>SUM(AC58:AC75)</f>
        <v>32</v>
      </c>
      <c r="AD77" s="244"/>
      <c r="AG77" s="244">
        <f>SUM(AG58:AG75)</f>
        <v>31</v>
      </c>
      <c r="AH77" s="244"/>
      <c r="AK77" s="65">
        <f>SUM(AK58:AK75)</f>
        <v>369</v>
      </c>
    </row>
    <row r="78" spans="2:34" ht="18" customHeight="1">
      <c r="B78" s="279">
        <f>SUM(C58:C75)</f>
        <v>28</v>
      </c>
      <c r="C78" s="279"/>
      <c r="F78" s="279">
        <f>SUM(G58:G75)</f>
        <v>30</v>
      </c>
      <c r="G78" s="279"/>
      <c r="J78" s="279">
        <f>SUM(K58:K75)</f>
        <v>28</v>
      </c>
      <c r="K78" s="279"/>
      <c r="N78" s="281">
        <f>SUM(O58:O75)</f>
        <v>0</v>
      </c>
      <c r="O78" s="281"/>
      <c r="U78" s="244">
        <f>SUM(V58:V75)</f>
        <v>0</v>
      </c>
      <c r="V78" s="244"/>
      <c r="Y78" s="244">
        <f>SUM(Z58:Z75)</f>
        <v>32</v>
      </c>
      <c r="Z78" s="244"/>
      <c r="AC78" s="244">
        <f>SUM(AD58:AD75)</f>
        <v>28</v>
      </c>
      <c r="AD78" s="244"/>
      <c r="AG78" s="244">
        <f>SUM(AH58:AH75)</f>
        <v>31</v>
      </c>
      <c r="AH78" s="244"/>
    </row>
    <row r="79" spans="2:34" ht="18" customHeight="1">
      <c r="B79" s="279">
        <f>SUM(D58:D75)</f>
        <v>30</v>
      </c>
      <c r="C79" s="279"/>
      <c r="F79" s="279">
        <f>SUM(H58:H75)</f>
        <v>30</v>
      </c>
      <c r="G79" s="279"/>
      <c r="J79" s="279">
        <f>SUM(L58:L75)</f>
        <v>0</v>
      </c>
      <c r="K79" s="279"/>
      <c r="N79" s="281">
        <f>SUM(P58:P75)</f>
        <v>28</v>
      </c>
      <c r="O79" s="281"/>
      <c r="U79" s="244">
        <f>SUM(W58:W75)</f>
        <v>33</v>
      </c>
      <c r="V79" s="244"/>
      <c r="Y79" s="244">
        <f>SUM(AA58:AA75)</f>
        <v>32</v>
      </c>
      <c r="Z79" s="244"/>
      <c r="AC79" s="244">
        <f>SUM(AE58:AE75)</f>
        <v>30</v>
      </c>
      <c r="AD79" s="244"/>
      <c r="AG79" s="244">
        <f>SUM(AI58:AI75)</f>
        <v>0</v>
      </c>
      <c r="AH79" s="244"/>
    </row>
    <row r="80" spans="2:34" ht="18" customHeight="1">
      <c r="B80" s="282">
        <f>SUM(E58:E75)</f>
        <v>30</v>
      </c>
      <c r="C80" s="282"/>
      <c r="F80" s="279">
        <f>SUM(I58:I75)</f>
        <v>31</v>
      </c>
      <c r="G80" s="279"/>
      <c r="J80" s="279">
        <f>SUM(M58:M75)</f>
        <v>30</v>
      </c>
      <c r="K80" s="279"/>
      <c r="N80" s="281">
        <f>SUM(Q58:Q75)</f>
        <v>0</v>
      </c>
      <c r="O80" s="281"/>
      <c r="U80" s="244">
        <f>SUM(X58:X75)</f>
        <v>30</v>
      </c>
      <c r="V80" s="244"/>
      <c r="Y80" s="244">
        <f>SUM(AB58:AB75)</f>
        <v>0</v>
      </c>
      <c r="Z80" s="244"/>
      <c r="AC80" s="244">
        <f>SUM(AF58:AF75)</f>
        <v>32</v>
      </c>
      <c r="AD80" s="244"/>
      <c r="AG80" s="244">
        <f>SUM(AJ58:AJ75)</f>
        <v>27</v>
      </c>
      <c r="AH80" s="244"/>
    </row>
    <row r="81" spans="2:36" ht="18" customHeight="1">
      <c r="B81" s="279">
        <f>SUM(B77:B80)</f>
        <v>88</v>
      </c>
      <c r="C81" s="279"/>
      <c r="D81" s="279"/>
      <c r="E81" s="279"/>
      <c r="F81" s="279">
        <f>SUM(F77:F80)</f>
        <v>121</v>
      </c>
      <c r="G81" s="279"/>
      <c r="H81" s="279"/>
      <c r="I81" s="279"/>
      <c r="J81" s="279">
        <f>SUM(J77:J80)</f>
        <v>87</v>
      </c>
      <c r="K81" s="279"/>
      <c r="L81" s="279"/>
      <c r="M81" s="279"/>
      <c r="N81" s="281">
        <f>SUM(N77:N80)</f>
        <v>58</v>
      </c>
      <c r="O81" s="281"/>
      <c r="P81" s="281"/>
      <c r="Q81" s="281"/>
      <c r="U81" s="244">
        <f>SUM(U77:V80)</f>
        <v>63</v>
      </c>
      <c r="V81" s="244"/>
      <c r="W81" s="244"/>
      <c r="X81" s="244"/>
      <c r="Y81" s="244">
        <f>SUM(Y77:Z80)</f>
        <v>95</v>
      </c>
      <c r="Z81" s="244"/>
      <c r="AA81" s="244"/>
      <c r="AB81" s="244"/>
      <c r="AC81" s="244">
        <f>SUM(AC77:AC80)</f>
        <v>122</v>
      </c>
      <c r="AD81" s="244"/>
      <c r="AE81" s="244"/>
      <c r="AF81" s="244"/>
      <c r="AG81" s="244">
        <f>SUM(AG77:AH80)</f>
        <v>89</v>
      </c>
      <c r="AH81" s="244"/>
      <c r="AI81" s="244"/>
      <c r="AJ81" s="244"/>
    </row>
    <row r="82" ht="9" customHeight="1"/>
    <row r="83" spans="2:37" ht="18" customHeight="1">
      <c r="B83" s="279">
        <f>SUM(B81:M81)</f>
        <v>296</v>
      </c>
      <c r="C83" s="279"/>
      <c r="D83" s="279"/>
      <c r="E83" s="279"/>
      <c r="G83" s="57" t="s">
        <v>111</v>
      </c>
      <c r="H83" s="280">
        <v>11</v>
      </c>
      <c r="I83" s="280"/>
      <c r="L83" s="276" t="str">
        <f>IF(ISNA(VLOOKUP(H83,mannschaften!$A$4:$B$22,2,FALSE)),"fehlt in der Liste",VLOOKUP(H83,mannschaften!$A$4:$B$22,2,FALSE))</f>
        <v>OMGC Ingolstadt  1</v>
      </c>
      <c r="M83" s="277"/>
      <c r="N83" s="277"/>
      <c r="O83" s="277"/>
      <c r="P83" s="277"/>
      <c r="Q83" s="277"/>
      <c r="R83" s="278"/>
      <c r="U83" s="244">
        <f>SUM(U81:AJ81)</f>
        <v>369</v>
      </c>
      <c r="V83" s="244"/>
      <c r="W83" s="244"/>
      <c r="X83" s="244"/>
      <c r="Z83" s="57" t="s">
        <v>111</v>
      </c>
      <c r="AA83" s="245">
        <v>17</v>
      </c>
      <c r="AB83" s="245"/>
      <c r="AE83" s="246" t="str">
        <f>IF(ISNA(VLOOKUP(AA83,mannschaften!$A$4:$B$22,2,FALSE)),"fehlt in der Liste",VLOOKUP(AA83,mannschaften!$A$4:$B$22,2,FALSE))</f>
        <v>MGC Ingolstadt 2</v>
      </c>
      <c r="AF83" s="247"/>
      <c r="AG83" s="247"/>
      <c r="AH83" s="247"/>
      <c r="AI83" s="247"/>
      <c r="AJ83" s="247"/>
      <c r="AK83" s="248"/>
    </row>
    <row r="84" ht="9" customHeight="1"/>
    <row r="85" spans="1:37" ht="18" customHeight="1">
      <c r="A85" s="71"/>
      <c r="B85" s="293" t="s">
        <v>242</v>
      </c>
      <c r="C85" s="294"/>
      <c r="D85" s="294"/>
      <c r="E85" s="298"/>
      <c r="F85" s="293" t="s">
        <v>128</v>
      </c>
      <c r="G85" s="294"/>
      <c r="H85" s="294"/>
      <c r="I85" s="298"/>
      <c r="J85" s="293" t="s">
        <v>247</v>
      </c>
      <c r="K85" s="294"/>
      <c r="L85" s="294"/>
      <c r="M85" s="298"/>
      <c r="N85" s="293" t="s">
        <v>242</v>
      </c>
      <c r="O85" s="294"/>
      <c r="P85" s="294"/>
      <c r="Q85" s="298"/>
      <c r="R85" s="3"/>
      <c r="T85" s="71"/>
      <c r="U85" s="252" t="s">
        <v>303</v>
      </c>
      <c r="V85" s="253"/>
      <c r="W85" s="253"/>
      <c r="X85" s="263"/>
      <c r="Y85" s="252" t="s">
        <v>226</v>
      </c>
      <c r="Z85" s="253"/>
      <c r="AA85" s="253"/>
      <c r="AB85" s="263"/>
      <c r="AC85" s="252" t="s">
        <v>304</v>
      </c>
      <c r="AD85" s="253"/>
      <c r="AE85" s="253"/>
      <c r="AF85" s="263"/>
      <c r="AG85" s="252" t="s">
        <v>225</v>
      </c>
      <c r="AH85" s="253"/>
      <c r="AI85" s="253"/>
      <c r="AJ85" s="263"/>
      <c r="AK85" s="73"/>
    </row>
    <row r="86" spans="1:37" ht="18" customHeight="1">
      <c r="A86" s="71">
        <v>1</v>
      </c>
      <c r="B86" s="62">
        <v>1</v>
      </c>
      <c r="C86" s="62"/>
      <c r="D86" s="62">
        <v>2</v>
      </c>
      <c r="E86" s="62"/>
      <c r="F86" s="62"/>
      <c r="G86" s="62">
        <v>2</v>
      </c>
      <c r="H86" s="62"/>
      <c r="I86" s="62">
        <v>1</v>
      </c>
      <c r="J86" s="62">
        <v>2</v>
      </c>
      <c r="K86" s="62">
        <v>2</v>
      </c>
      <c r="L86" s="62">
        <v>2</v>
      </c>
      <c r="M86" s="180">
        <v>1</v>
      </c>
      <c r="N86" s="180">
        <v>1</v>
      </c>
      <c r="O86" s="180">
        <v>2</v>
      </c>
      <c r="P86" s="180">
        <v>2</v>
      </c>
      <c r="Q86" s="180">
        <v>2</v>
      </c>
      <c r="R86" s="62">
        <f>SUM(B86:Q86)</f>
        <v>20</v>
      </c>
      <c r="T86" s="71">
        <v>1</v>
      </c>
      <c r="U86" s="74"/>
      <c r="V86" s="74">
        <v>2</v>
      </c>
      <c r="W86" s="74">
        <v>2</v>
      </c>
      <c r="X86" s="74">
        <v>1</v>
      </c>
      <c r="Y86" s="74">
        <v>2</v>
      </c>
      <c r="Z86" s="74">
        <v>2</v>
      </c>
      <c r="AA86" s="74">
        <v>2</v>
      </c>
      <c r="AB86" s="74"/>
      <c r="AC86" s="74">
        <v>2</v>
      </c>
      <c r="AD86" s="74"/>
      <c r="AE86" s="74">
        <v>1</v>
      </c>
      <c r="AF86" s="74">
        <v>1</v>
      </c>
      <c r="AG86" s="74">
        <v>2</v>
      </c>
      <c r="AH86" s="74">
        <v>2</v>
      </c>
      <c r="AI86" s="74"/>
      <c r="AJ86" s="161">
        <v>2</v>
      </c>
      <c r="AK86" s="74">
        <f>SUM(U86:AJ86)</f>
        <v>21</v>
      </c>
    </row>
    <row r="87" spans="1:40" ht="18" customHeight="1">
      <c r="A87" s="71">
        <v>2</v>
      </c>
      <c r="B87" s="62">
        <v>1</v>
      </c>
      <c r="C87" s="62"/>
      <c r="D87" s="62">
        <v>3</v>
      </c>
      <c r="E87" s="62"/>
      <c r="F87" s="62"/>
      <c r="G87" s="62">
        <v>1</v>
      </c>
      <c r="H87" s="62"/>
      <c r="I87" s="62">
        <v>1</v>
      </c>
      <c r="J87" s="62">
        <v>2</v>
      </c>
      <c r="K87" s="62">
        <v>1</v>
      </c>
      <c r="L87" s="62">
        <v>2</v>
      </c>
      <c r="M87" s="180">
        <v>2</v>
      </c>
      <c r="N87" s="180">
        <v>1</v>
      </c>
      <c r="O87" s="180">
        <v>2</v>
      </c>
      <c r="P87" s="180">
        <v>3</v>
      </c>
      <c r="Q87" s="180">
        <v>1</v>
      </c>
      <c r="R87" s="62">
        <f aca="true" t="shared" si="6" ref="R87:R103">SUM(B87:Q87)</f>
        <v>20</v>
      </c>
      <c r="T87" s="71">
        <v>2</v>
      </c>
      <c r="U87" s="74"/>
      <c r="V87" s="74">
        <v>1</v>
      </c>
      <c r="W87" s="74">
        <v>2</v>
      </c>
      <c r="X87" s="74">
        <v>1</v>
      </c>
      <c r="Y87" s="74">
        <v>1</v>
      </c>
      <c r="Z87" s="74">
        <v>1</v>
      </c>
      <c r="AA87" s="74">
        <v>1</v>
      </c>
      <c r="AB87" s="74"/>
      <c r="AC87" s="74">
        <v>2</v>
      </c>
      <c r="AD87" s="74"/>
      <c r="AE87" s="74">
        <v>3</v>
      </c>
      <c r="AF87" s="74">
        <v>1</v>
      </c>
      <c r="AG87" s="74">
        <v>4</v>
      </c>
      <c r="AH87" s="74">
        <v>1</v>
      </c>
      <c r="AI87" s="74"/>
      <c r="AJ87" s="161">
        <v>1</v>
      </c>
      <c r="AK87" s="74">
        <f aca="true" t="shared" si="7" ref="AK87:AK103">SUM(U87:AJ87)</f>
        <v>19</v>
      </c>
      <c r="AN87" s="72" t="s">
        <v>35</v>
      </c>
    </row>
    <row r="88" spans="1:37" ht="18" customHeight="1">
      <c r="A88" s="71">
        <v>3</v>
      </c>
      <c r="B88" s="62">
        <v>2</v>
      </c>
      <c r="C88" s="62"/>
      <c r="D88" s="62">
        <v>2</v>
      </c>
      <c r="E88" s="62"/>
      <c r="F88" s="62"/>
      <c r="G88" s="62">
        <v>3</v>
      </c>
      <c r="H88" s="62"/>
      <c r="I88" s="62">
        <v>1</v>
      </c>
      <c r="J88" s="62">
        <v>1</v>
      </c>
      <c r="K88" s="62">
        <v>2</v>
      </c>
      <c r="L88" s="62">
        <v>3</v>
      </c>
      <c r="M88" s="180">
        <v>1</v>
      </c>
      <c r="N88" s="180">
        <v>2</v>
      </c>
      <c r="O88" s="180">
        <v>2</v>
      </c>
      <c r="P88" s="180">
        <v>2</v>
      </c>
      <c r="Q88" s="180">
        <v>2</v>
      </c>
      <c r="R88" s="62">
        <f t="shared" si="6"/>
        <v>23</v>
      </c>
      <c r="T88" s="71">
        <v>3</v>
      </c>
      <c r="U88" s="74"/>
      <c r="V88" s="74">
        <v>2</v>
      </c>
      <c r="W88" s="74">
        <v>2</v>
      </c>
      <c r="X88" s="74">
        <v>1</v>
      </c>
      <c r="Y88" s="74">
        <v>2</v>
      </c>
      <c r="Z88" s="74">
        <v>2</v>
      </c>
      <c r="AA88" s="74">
        <v>2</v>
      </c>
      <c r="AB88" s="74"/>
      <c r="AC88" s="74">
        <v>1</v>
      </c>
      <c r="AD88" s="74"/>
      <c r="AE88" s="74">
        <v>2</v>
      </c>
      <c r="AF88" s="74">
        <v>2</v>
      </c>
      <c r="AG88" s="74">
        <v>2</v>
      </c>
      <c r="AH88" s="74">
        <v>1</v>
      </c>
      <c r="AI88" s="74"/>
      <c r="AJ88" s="161">
        <v>1</v>
      </c>
      <c r="AK88" s="74">
        <f t="shared" si="7"/>
        <v>20</v>
      </c>
    </row>
    <row r="89" spans="1:37" ht="18" customHeight="1">
      <c r="A89" s="71">
        <v>4</v>
      </c>
      <c r="B89" s="62">
        <v>1</v>
      </c>
      <c r="C89" s="62"/>
      <c r="D89" s="62">
        <v>3</v>
      </c>
      <c r="E89" s="62"/>
      <c r="F89" s="62"/>
      <c r="G89" s="62">
        <v>2</v>
      </c>
      <c r="H89" s="62"/>
      <c r="I89" s="62">
        <v>2</v>
      </c>
      <c r="J89" s="62">
        <v>2</v>
      </c>
      <c r="K89" s="62">
        <v>2</v>
      </c>
      <c r="L89" s="62">
        <v>2</v>
      </c>
      <c r="M89" s="180">
        <v>1</v>
      </c>
      <c r="N89" s="180">
        <v>1</v>
      </c>
      <c r="O89" s="180">
        <v>2</v>
      </c>
      <c r="P89" s="180">
        <v>2</v>
      </c>
      <c r="Q89" s="180">
        <v>2</v>
      </c>
      <c r="R89" s="62">
        <f t="shared" si="6"/>
        <v>22</v>
      </c>
      <c r="T89" s="71">
        <v>4</v>
      </c>
      <c r="U89" s="74"/>
      <c r="V89" s="74">
        <v>2</v>
      </c>
      <c r="W89" s="74">
        <v>3</v>
      </c>
      <c r="X89" s="74">
        <v>3</v>
      </c>
      <c r="Y89" s="74">
        <v>3</v>
      </c>
      <c r="Z89" s="74">
        <v>3</v>
      </c>
      <c r="AA89" s="74">
        <v>1</v>
      </c>
      <c r="AB89" s="74"/>
      <c r="AC89" s="74">
        <v>1</v>
      </c>
      <c r="AD89" s="74"/>
      <c r="AE89" s="74">
        <v>2</v>
      </c>
      <c r="AF89" s="74">
        <v>2</v>
      </c>
      <c r="AG89" s="74">
        <v>4</v>
      </c>
      <c r="AH89" s="74">
        <v>5</v>
      </c>
      <c r="AI89" s="74"/>
      <c r="AJ89" s="161">
        <v>1</v>
      </c>
      <c r="AK89" s="74">
        <f t="shared" si="7"/>
        <v>30</v>
      </c>
    </row>
    <row r="90" spans="1:37" ht="18" customHeight="1">
      <c r="A90" s="71">
        <v>5</v>
      </c>
      <c r="B90" s="62">
        <v>2</v>
      </c>
      <c r="C90" s="62"/>
      <c r="D90" s="62">
        <v>1</v>
      </c>
      <c r="E90" s="62"/>
      <c r="F90" s="62"/>
      <c r="G90" s="62">
        <v>2</v>
      </c>
      <c r="H90" s="62"/>
      <c r="I90" s="62">
        <v>2</v>
      </c>
      <c r="J90" s="62">
        <v>2</v>
      </c>
      <c r="K90" s="62">
        <v>2</v>
      </c>
      <c r="L90" s="62">
        <v>1</v>
      </c>
      <c r="M90" s="180">
        <v>1</v>
      </c>
      <c r="N90" s="180">
        <v>2</v>
      </c>
      <c r="O90" s="180">
        <v>2</v>
      </c>
      <c r="P90" s="180">
        <v>2</v>
      </c>
      <c r="Q90" s="180">
        <v>2</v>
      </c>
      <c r="R90" s="62">
        <f t="shared" si="6"/>
        <v>21</v>
      </c>
      <c r="T90" s="71">
        <v>5</v>
      </c>
      <c r="U90" s="74"/>
      <c r="V90" s="74">
        <v>2</v>
      </c>
      <c r="W90" s="74">
        <v>2</v>
      </c>
      <c r="X90" s="74">
        <v>2</v>
      </c>
      <c r="Y90" s="74">
        <v>1</v>
      </c>
      <c r="Z90" s="74">
        <v>2</v>
      </c>
      <c r="AA90" s="74">
        <v>1</v>
      </c>
      <c r="AB90" s="74"/>
      <c r="AC90" s="74">
        <v>2</v>
      </c>
      <c r="AD90" s="74"/>
      <c r="AE90" s="74">
        <v>1</v>
      </c>
      <c r="AF90" s="74">
        <v>1</v>
      </c>
      <c r="AG90" s="74">
        <v>2</v>
      </c>
      <c r="AH90" s="74">
        <v>2</v>
      </c>
      <c r="AI90" s="74"/>
      <c r="AJ90" s="161">
        <v>2</v>
      </c>
      <c r="AK90" s="74">
        <f t="shared" si="7"/>
        <v>20</v>
      </c>
    </row>
    <row r="91" spans="1:37" ht="18" customHeight="1">
      <c r="A91" s="71">
        <v>6</v>
      </c>
      <c r="B91" s="62">
        <v>2</v>
      </c>
      <c r="C91" s="62"/>
      <c r="D91" s="62">
        <v>2</v>
      </c>
      <c r="E91" s="62"/>
      <c r="F91" s="62"/>
      <c r="G91" s="62">
        <v>2</v>
      </c>
      <c r="H91" s="62"/>
      <c r="I91" s="62">
        <v>3</v>
      </c>
      <c r="J91" s="62">
        <v>2</v>
      </c>
      <c r="K91" s="62">
        <v>2</v>
      </c>
      <c r="L91" s="62">
        <v>2</v>
      </c>
      <c r="M91" s="180">
        <v>2</v>
      </c>
      <c r="N91" s="180">
        <v>2</v>
      </c>
      <c r="O91" s="180">
        <v>2</v>
      </c>
      <c r="P91" s="180">
        <v>2</v>
      </c>
      <c r="Q91" s="180">
        <v>2</v>
      </c>
      <c r="R91" s="62">
        <f t="shared" si="6"/>
        <v>25</v>
      </c>
      <c r="T91" s="71">
        <v>6</v>
      </c>
      <c r="U91" s="74"/>
      <c r="V91" s="74">
        <v>3</v>
      </c>
      <c r="W91" s="74">
        <v>2</v>
      </c>
      <c r="X91" s="74">
        <v>2</v>
      </c>
      <c r="Y91" s="74">
        <v>2</v>
      </c>
      <c r="Z91" s="74">
        <v>2</v>
      </c>
      <c r="AA91" s="74">
        <v>2</v>
      </c>
      <c r="AB91" s="74"/>
      <c r="AC91" s="74">
        <v>2</v>
      </c>
      <c r="AD91" s="74"/>
      <c r="AE91" s="74">
        <v>2</v>
      </c>
      <c r="AF91" s="74">
        <v>2</v>
      </c>
      <c r="AG91" s="74">
        <v>2</v>
      </c>
      <c r="AH91" s="74">
        <v>2</v>
      </c>
      <c r="AI91" s="74"/>
      <c r="AJ91" s="161">
        <v>2</v>
      </c>
      <c r="AK91" s="74">
        <f t="shared" si="7"/>
        <v>25</v>
      </c>
    </row>
    <row r="92" spans="1:37" ht="18" customHeight="1">
      <c r="A92" s="71">
        <v>7</v>
      </c>
      <c r="B92" s="62">
        <v>2</v>
      </c>
      <c r="C92" s="62"/>
      <c r="D92" s="62">
        <v>1</v>
      </c>
      <c r="E92" s="62"/>
      <c r="F92" s="62"/>
      <c r="G92" s="62">
        <v>1</v>
      </c>
      <c r="H92" s="62"/>
      <c r="I92" s="62">
        <v>1</v>
      </c>
      <c r="J92" s="62">
        <v>1</v>
      </c>
      <c r="K92" s="62">
        <v>3</v>
      </c>
      <c r="L92" s="62">
        <v>1</v>
      </c>
      <c r="M92" s="180">
        <v>1</v>
      </c>
      <c r="N92" s="180">
        <v>1</v>
      </c>
      <c r="O92" s="180">
        <v>2</v>
      </c>
      <c r="P92" s="180">
        <v>1</v>
      </c>
      <c r="Q92" s="180">
        <v>1</v>
      </c>
      <c r="R92" s="62">
        <f t="shared" si="6"/>
        <v>16</v>
      </c>
      <c r="T92" s="71">
        <v>7</v>
      </c>
      <c r="U92" s="74"/>
      <c r="V92" s="74">
        <v>1</v>
      </c>
      <c r="W92" s="74">
        <v>1</v>
      </c>
      <c r="X92" s="74">
        <v>1</v>
      </c>
      <c r="Y92" s="74">
        <v>1</v>
      </c>
      <c r="Z92" s="74">
        <v>1</v>
      </c>
      <c r="AA92" s="74">
        <v>1</v>
      </c>
      <c r="AB92" s="74"/>
      <c r="AC92" s="74">
        <v>3</v>
      </c>
      <c r="AD92" s="74"/>
      <c r="AE92" s="74">
        <v>2</v>
      </c>
      <c r="AF92" s="74">
        <v>3</v>
      </c>
      <c r="AG92" s="74">
        <v>1</v>
      </c>
      <c r="AH92" s="74">
        <v>1</v>
      </c>
      <c r="AI92" s="74"/>
      <c r="AJ92" s="161">
        <v>2</v>
      </c>
      <c r="AK92" s="74">
        <f t="shared" si="7"/>
        <v>18</v>
      </c>
    </row>
    <row r="93" spans="1:37" ht="18" customHeight="1">
      <c r="A93" s="71">
        <v>8</v>
      </c>
      <c r="B93" s="62">
        <v>2</v>
      </c>
      <c r="C93" s="62"/>
      <c r="D93" s="62">
        <v>2</v>
      </c>
      <c r="E93" s="62"/>
      <c r="F93" s="62"/>
      <c r="G93" s="62">
        <v>2</v>
      </c>
      <c r="H93" s="62"/>
      <c r="I93" s="62">
        <v>1</v>
      </c>
      <c r="J93" s="62">
        <v>2</v>
      </c>
      <c r="K93" s="62">
        <v>2</v>
      </c>
      <c r="L93" s="62">
        <v>1</v>
      </c>
      <c r="M93" s="180">
        <v>2</v>
      </c>
      <c r="N93" s="180">
        <v>2</v>
      </c>
      <c r="O93" s="180">
        <v>2</v>
      </c>
      <c r="P93" s="180">
        <v>1</v>
      </c>
      <c r="Q93" s="180">
        <v>3</v>
      </c>
      <c r="R93" s="62">
        <f t="shared" si="6"/>
        <v>22</v>
      </c>
      <c r="T93" s="71">
        <v>8</v>
      </c>
      <c r="U93" s="74"/>
      <c r="V93" s="74">
        <v>1</v>
      </c>
      <c r="W93" s="74">
        <v>2</v>
      </c>
      <c r="X93" s="74">
        <v>2</v>
      </c>
      <c r="Y93" s="74">
        <v>2</v>
      </c>
      <c r="Z93" s="74">
        <v>2</v>
      </c>
      <c r="AA93" s="74">
        <v>2</v>
      </c>
      <c r="AB93" s="74"/>
      <c r="AC93" s="74">
        <v>3</v>
      </c>
      <c r="AD93" s="74"/>
      <c r="AE93" s="74">
        <v>2</v>
      </c>
      <c r="AF93" s="74">
        <v>2</v>
      </c>
      <c r="AG93" s="74">
        <v>2</v>
      </c>
      <c r="AH93" s="74">
        <v>2</v>
      </c>
      <c r="AI93" s="74"/>
      <c r="AJ93" s="161">
        <v>2</v>
      </c>
      <c r="AK93" s="74">
        <f t="shared" si="7"/>
        <v>24</v>
      </c>
    </row>
    <row r="94" spans="1:37" ht="18" customHeight="1">
      <c r="A94" s="71">
        <v>9</v>
      </c>
      <c r="B94" s="62">
        <v>2</v>
      </c>
      <c r="C94" s="62"/>
      <c r="D94" s="62">
        <v>2</v>
      </c>
      <c r="E94" s="62"/>
      <c r="F94" s="62"/>
      <c r="G94" s="62">
        <v>3</v>
      </c>
      <c r="H94" s="62"/>
      <c r="I94" s="62">
        <v>1</v>
      </c>
      <c r="J94" s="62">
        <v>2</v>
      </c>
      <c r="K94" s="62">
        <v>1</v>
      </c>
      <c r="L94" s="62">
        <v>2</v>
      </c>
      <c r="M94" s="180">
        <v>2</v>
      </c>
      <c r="N94" s="180">
        <v>3</v>
      </c>
      <c r="O94" s="180">
        <v>2</v>
      </c>
      <c r="P94" s="180">
        <v>2</v>
      </c>
      <c r="Q94" s="180">
        <v>3</v>
      </c>
      <c r="R94" s="62">
        <f t="shared" si="6"/>
        <v>25</v>
      </c>
      <c r="T94" s="71">
        <v>9</v>
      </c>
      <c r="U94" s="74"/>
      <c r="V94" s="74">
        <v>2</v>
      </c>
      <c r="W94" s="74">
        <v>1</v>
      </c>
      <c r="X94" s="74">
        <v>2</v>
      </c>
      <c r="Y94" s="74">
        <v>2</v>
      </c>
      <c r="Z94" s="74">
        <v>2</v>
      </c>
      <c r="AA94" s="74">
        <v>1</v>
      </c>
      <c r="AB94" s="74"/>
      <c r="AC94" s="74">
        <v>3</v>
      </c>
      <c r="AD94" s="74"/>
      <c r="AE94" s="74">
        <v>2</v>
      </c>
      <c r="AF94" s="74">
        <v>2</v>
      </c>
      <c r="AG94" s="74">
        <v>1</v>
      </c>
      <c r="AH94" s="74">
        <v>1</v>
      </c>
      <c r="AI94" s="74"/>
      <c r="AJ94" s="161">
        <v>3</v>
      </c>
      <c r="AK94" s="74">
        <f t="shared" si="7"/>
        <v>22</v>
      </c>
    </row>
    <row r="95" spans="1:37" ht="18" customHeight="1">
      <c r="A95" s="71">
        <v>10</v>
      </c>
      <c r="B95" s="62">
        <v>2</v>
      </c>
      <c r="C95" s="62"/>
      <c r="D95" s="62">
        <v>1</v>
      </c>
      <c r="E95" s="62"/>
      <c r="F95" s="62"/>
      <c r="G95" s="62">
        <v>2</v>
      </c>
      <c r="H95" s="62"/>
      <c r="I95" s="62">
        <v>2</v>
      </c>
      <c r="J95" s="62">
        <v>1</v>
      </c>
      <c r="K95" s="62">
        <v>2</v>
      </c>
      <c r="L95" s="62">
        <v>2</v>
      </c>
      <c r="M95" s="180">
        <v>2</v>
      </c>
      <c r="N95" s="180">
        <v>1</v>
      </c>
      <c r="O95" s="180">
        <v>2</v>
      </c>
      <c r="P95" s="180">
        <v>1</v>
      </c>
      <c r="Q95" s="180">
        <v>1</v>
      </c>
      <c r="R95" s="62">
        <f t="shared" si="6"/>
        <v>19</v>
      </c>
      <c r="T95" s="71">
        <v>10</v>
      </c>
      <c r="U95" s="74"/>
      <c r="V95" s="74">
        <v>2</v>
      </c>
      <c r="W95" s="74">
        <v>2</v>
      </c>
      <c r="X95" s="74">
        <v>1</v>
      </c>
      <c r="Y95" s="74">
        <v>2</v>
      </c>
      <c r="Z95" s="74">
        <v>2</v>
      </c>
      <c r="AA95" s="74">
        <v>2</v>
      </c>
      <c r="AB95" s="74"/>
      <c r="AC95" s="74">
        <v>2</v>
      </c>
      <c r="AD95" s="74"/>
      <c r="AE95" s="74">
        <v>2</v>
      </c>
      <c r="AF95" s="74">
        <v>2</v>
      </c>
      <c r="AG95" s="74">
        <v>2</v>
      </c>
      <c r="AH95" s="74">
        <v>1</v>
      </c>
      <c r="AI95" s="74"/>
      <c r="AJ95" s="161">
        <v>2</v>
      </c>
      <c r="AK95" s="74">
        <f t="shared" si="7"/>
        <v>22</v>
      </c>
    </row>
    <row r="96" spans="1:37" ht="18" customHeight="1">
      <c r="A96" s="71">
        <v>11</v>
      </c>
      <c r="B96" s="62">
        <v>1</v>
      </c>
      <c r="C96" s="62"/>
      <c r="D96" s="62">
        <v>1</v>
      </c>
      <c r="E96" s="62"/>
      <c r="F96" s="62"/>
      <c r="G96" s="62">
        <v>1</v>
      </c>
      <c r="H96" s="62"/>
      <c r="I96" s="62">
        <v>1</v>
      </c>
      <c r="J96" s="62">
        <v>1</v>
      </c>
      <c r="K96" s="62">
        <v>1</v>
      </c>
      <c r="L96" s="62">
        <v>1</v>
      </c>
      <c r="M96" s="180">
        <v>1</v>
      </c>
      <c r="N96" s="180">
        <v>1</v>
      </c>
      <c r="O96" s="180">
        <v>1</v>
      </c>
      <c r="P96" s="180">
        <v>1</v>
      </c>
      <c r="Q96" s="180">
        <v>1</v>
      </c>
      <c r="R96" s="62">
        <f t="shared" si="6"/>
        <v>12</v>
      </c>
      <c r="T96" s="71">
        <v>11</v>
      </c>
      <c r="U96" s="74"/>
      <c r="V96" s="74">
        <v>1</v>
      </c>
      <c r="W96" s="74">
        <v>1</v>
      </c>
      <c r="X96" s="74">
        <v>1</v>
      </c>
      <c r="Y96" s="74">
        <v>1</v>
      </c>
      <c r="Z96" s="74">
        <v>1</v>
      </c>
      <c r="AA96" s="74">
        <v>1</v>
      </c>
      <c r="AB96" s="74"/>
      <c r="AC96" s="74">
        <v>1</v>
      </c>
      <c r="AD96" s="74"/>
      <c r="AE96" s="74">
        <v>1</v>
      </c>
      <c r="AF96" s="74">
        <v>1</v>
      </c>
      <c r="AG96" s="74">
        <v>1</v>
      </c>
      <c r="AH96" s="74">
        <v>1</v>
      </c>
      <c r="AI96" s="74"/>
      <c r="AJ96" s="161">
        <v>1</v>
      </c>
      <c r="AK96" s="74">
        <f t="shared" si="7"/>
        <v>12</v>
      </c>
    </row>
    <row r="97" spans="1:37" ht="18" customHeight="1">
      <c r="A97" s="71">
        <v>12</v>
      </c>
      <c r="B97" s="62">
        <v>1</v>
      </c>
      <c r="C97" s="62"/>
      <c r="D97" s="62">
        <v>3</v>
      </c>
      <c r="E97" s="62"/>
      <c r="F97" s="62"/>
      <c r="G97" s="62">
        <v>1</v>
      </c>
      <c r="H97" s="62"/>
      <c r="I97" s="62">
        <v>2</v>
      </c>
      <c r="J97" s="62">
        <v>2</v>
      </c>
      <c r="K97" s="62">
        <v>2</v>
      </c>
      <c r="L97" s="62">
        <v>2</v>
      </c>
      <c r="M97" s="180">
        <v>2</v>
      </c>
      <c r="N97" s="180">
        <v>2</v>
      </c>
      <c r="O97" s="180">
        <v>1</v>
      </c>
      <c r="P97" s="180">
        <v>1</v>
      </c>
      <c r="Q97" s="180">
        <v>1</v>
      </c>
      <c r="R97" s="62">
        <f t="shared" si="6"/>
        <v>20</v>
      </c>
      <c r="T97" s="71">
        <v>12</v>
      </c>
      <c r="U97" s="74"/>
      <c r="V97" s="74">
        <v>2</v>
      </c>
      <c r="W97" s="74">
        <v>2</v>
      </c>
      <c r="X97" s="74">
        <v>2</v>
      </c>
      <c r="Y97" s="74">
        <v>2</v>
      </c>
      <c r="Z97" s="74">
        <v>2</v>
      </c>
      <c r="AA97" s="74">
        <v>2</v>
      </c>
      <c r="AB97" s="74"/>
      <c r="AC97" s="74">
        <v>1</v>
      </c>
      <c r="AD97" s="74"/>
      <c r="AE97" s="74">
        <v>2</v>
      </c>
      <c r="AF97" s="74">
        <v>2</v>
      </c>
      <c r="AG97" s="74">
        <v>2</v>
      </c>
      <c r="AH97" s="74">
        <v>2</v>
      </c>
      <c r="AI97" s="74"/>
      <c r="AJ97" s="161">
        <v>2</v>
      </c>
      <c r="AK97" s="74">
        <f t="shared" si="7"/>
        <v>23</v>
      </c>
    </row>
    <row r="98" spans="1:37" ht="18" customHeight="1">
      <c r="A98" s="71">
        <v>13</v>
      </c>
      <c r="B98" s="62">
        <v>2</v>
      </c>
      <c r="C98" s="62"/>
      <c r="D98" s="62">
        <v>2</v>
      </c>
      <c r="E98" s="62"/>
      <c r="F98" s="62"/>
      <c r="G98" s="62">
        <v>1</v>
      </c>
      <c r="H98" s="62"/>
      <c r="I98" s="62">
        <v>1</v>
      </c>
      <c r="J98" s="62">
        <v>2</v>
      </c>
      <c r="K98" s="62">
        <v>1</v>
      </c>
      <c r="L98" s="62">
        <v>1</v>
      </c>
      <c r="M98" s="180">
        <v>1</v>
      </c>
      <c r="N98" s="180">
        <v>1</v>
      </c>
      <c r="O98" s="180">
        <v>2</v>
      </c>
      <c r="P98" s="180">
        <v>2</v>
      </c>
      <c r="Q98" s="180">
        <v>2</v>
      </c>
      <c r="R98" s="62">
        <f t="shared" si="6"/>
        <v>18</v>
      </c>
      <c r="T98" s="71">
        <v>13</v>
      </c>
      <c r="U98" s="74"/>
      <c r="V98" s="74">
        <v>1</v>
      </c>
      <c r="W98" s="74">
        <v>2</v>
      </c>
      <c r="X98" s="74">
        <v>2</v>
      </c>
      <c r="Y98" s="74">
        <v>2</v>
      </c>
      <c r="Z98" s="74">
        <v>2</v>
      </c>
      <c r="AA98" s="74">
        <v>1</v>
      </c>
      <c r="AB98" s="74"/>
      <c r="AC98" s="74">
        <v>2</v>
      </c>
      <c r="AD98" s="74"/>
      <c r="AE98" s="74">
        <v>2</v>
      </c>
      <c r="AF98" s="74">
        <v>1</v>
      </c>
      <c r="AG98" s="74">
        <v>1</v>
      </c>
      <c r="AH98" s="74">
        <v>1</v>
      </c>
      <c r="AI98" s="74"/>
      <c r="AJ98" s="161">
        <v>2</v>
      </c>
      <c r="AK98" s="74">
        <f t="shared" si="7"/>
        <v>19</v>
      </c>
    </row>
    <row r="99" spans="1:37" ht="18" customHeight="1">
      <c r="A99" s="71">
        <v>14</v>
      </c>
      <c r="B99" s="62">
        <v>2</v>
      </c>
      <c r="C99" s="62"/>
      <c r="D99" s="62">
        <v>2</v>
      </c>
      <c r="E99" s="62"/>
      <c r="F99" s="62"/>
      <c r="G99" s="62">
        <v>2</v>
      </c>
      <c r="H99" s="62"/>
      <c r="I99" s="62">
        <v>2</v>
      </c>
      <c r="J99" s="62">
        <v>1</v>
      </c>
      <c r="K99" s="62">
        <v>1</v>
      </c>
      <c r="L99" s="62">
        <v>1</v>
      </c>
      <c r="M99" s="180">
        <v>2</v>
      </c>
      <c r="N99" s="180">
        <v>3</v>
      </c>
      <c r="O99" s="180">
        <v>1</v>
      </c>
      <c r="P99" s="180">
        <v>1</v>
      </c>
      <c r="Q99" s="180">
        <v>2</v>
      </c>
      <c r="R99" s="62">
        <f t="shared" si="6"/>
        <v>20</v>
      </c>
      <c r="T99" s="71">
        <v>14</v>
      </c>
      <c r="U99" s="74"/>
      <c r="V99" s="74">
        <v>2</v>
      </c>
      <c r="W99" s="74">
        <v>2</v>
      </c>
      <c r="X99" s="74">
        <v>2</v>
      </c>
      <c r="Y99" s="74">
        <v>2</v>
      </c>
      <c r="Z99" s="74">
        <v>2</v>
      </c>
      <c r="AA99" s="74">
        <v>2</v>
      </c>
      <c r="AB99" s="74"/>
      <c r="AC99" s="74">
        <v>2</v>
      </c>
      <c r="AD99" s="74"/>
      <c r="AE99" s="74">
        <v>2</v>
      </c>
      <c r="AF99" s="74">
        <v>2</v>
      </c>
      <c r="AG99" s="74">
        <v>2</v>
      </c>
      <c r="AH99" s="74">
        <v>2</v>
      </c>
      <c r="AI99" s="74"/>
      <c r="AJ99" s="161">
        <v>3</v>
      </c>
      <c r="AK99" s="74">
        <f t="shared" si="7"/>
        <v>25</v>
      </c>
    </row>
    <row r="100" spans="1:37" ht="18" customHeight="1">
      <c r="A100" s="71">
        <v>15</v>
      </c>
      <c r="B100" s="62">
        <v>6</v>
      </c>
      <c r="C100" s="62"/>
      <c r="D100" s="62">
        <v>1</v>
      </c>
      <c r="E100" s="62"/>
      <c r="F100" s="62"/>
      <c r="G100" s="62">
        <v>2</v>
      </c>
      <c r="H100" s="62"/>
      <c r="I100" s="62">
        <v>3</v>
      </c>
      <c r="J100" s="62">
        <v>2</v>
      </c>
      <c r="K100" s="62">
        <v>2</v>
      </c>
      <c r="L100" s="62">
        <v>2</v>
      </c>
      <c r="M100" s="180">
        <v>3</v>
      </c>
      <c r="N100" s="180">
        <v>2</v>
      </c>
      <c r="O100" s="180">
        <v>3</v>
      </c>
      <c r="P100" s="180">
        <v>4</v>
      </c>
      <c r="Q100" s="180">
        <v>3</v>
      </c>
      <c r="R100" s="62">
        <f t="shared" si="6"/>
        <v>33</v>
      </c>
      <c r="T100" s="71">
        <v>15</v>
      </c>
      <c r="U100" s="74"/>
      <c r="V100" s="74">
        <v>2</v>
      </c>
      <c r="W100" s="74">
        <v>1</v>
      </c>
      <c r="X100" s="74">
        <v>2</v>
      </c>
      <c r="Y100" s="74">
        <v>2</v>
      </c>
      <c r="Z100" s="74">
        <v>2</v>
      </c>
      <c r="AA100" s="74">
        <v>2</v>
      </c>
      <c r="AB100" s="74"/>
      <c r="AC100" s="74">
        <v>3</v>
      </c>
      <c r="AD100" s="74"/>
      <c r="AE100" s="74">
        <v>2</v>
      </c>
      <c r="AF100" s="74">
        <v>2</v>
      </c>
      <c r="AG100" s="74">
        <v>1</v>
      </c>
      <c r="AH100" s="74">
        <v>3</v>
      </c>
      <c r="AI100" s="74"/>
      <c r="AJ100" s="161">
        <v>2</v>
      </c>
      <c r="AK100" s="74">
        <f t="shared" si="7"/>
        <v>24</v>
      </c>
    </row>
    <row r="101" spans="1:37" ht="18" customHeight="1">
      <c r="A101" s="71">
        <v>16</v>
      </c>
      <c r="B101" s="62">
        <v>2</v>
      </c>
      <c r="C101" s="62"/>
      <c r="D101" s="62">
        <v>1</v>
      </c>
      <c r="E101" s="62"/>
      <c r="F101" s="62"/>
      <c r="G101" s="62">
        <v>2</v>
      </c>
      <c r="H101" s="62"/>
      <c r="I101" s="62">
        <v>3</v>
      </c>
      <c r="J101" s="62">
        <v>2</v>
      </c>
      <c r="K101" s="62">
        <v>2</v>
      </c>
      <c r="L101" s="62">
        <v>2</v>
      </c>
      <c r="M101" s="180">
        <v>1</v>
      </c>
      <c r="N101" s="180">
        <v>2</v>
      </c>
      <c r="O101" s="180">
        <v>1</v>
      </c>
      <c r="P101" s="180">
        <v>2</v>
      </c>
      <c r="Q101" s="180">
        <v>2</v>
      </c>
      <c r="R101" s="62">
        <f t="shared" si="6"/>
        <v>22</v>
      </c>
      <c r="T101" s="71">
        <v>16</v>
      </c>
      <c r="U101" s="74"/>
      <c r="V101" s="74">
        <v>2</v>
      </c>
      <c r="W101" s="74">
        <v>2</v>
      </c>
      <c r="X101" s="74">
        <v>1</v>
      </c>
      <c r="Y101" s="74">
        <v>1</v>
      </c>
      <c r="Z101" s="74">
        <v>1</v>
      </c>
      <c r="AA101" s="74">
        <v>1</v>
      </c>
      <c r="AB101" s="74"/>
      <c r="AC101" s="74">
        <v>2</v>
      </c>
      <c r="AD101" s="74"/>
      <c r="AE101" s="74">
        <v>2</v>
      </c>
      <c r="AF101" s="74">
        <v>2</v>
      </c>
      <c r="AG101" s="74">
        <v>2</v>
      </c>
      <c r="AH101" s="74">
        <v>2</v>
      </c>
      <c r="AI101" s="74"/>
      <c r="AJ101" s="161">
        <v>2</v>
      </c>
      <c r="AK101" s="74">
        <f t="shared" si="7"/>
        <v>20</v>
      </c>
    </row>
    <row r="102" spans="1:37" ht="18" customHeight="1">
      <c r="A102" s="71">
        <v>17</v>
      </c>
      <c r="B102" s="62">
        <v>1</v>
      </c>
      <c r="C102" s="62"/>
      <c r="D102" s="62">
        <v>2</v>
      </c>
      <c r="E102" s="62"/>
      <c r="F102" s="62"/>
      <c r="G102" s="62">
        <v>2</v>
      </c>
      <c r="H102" s="62"/>
      <c r="I102" s="62">
        <v>1</v>
      </c>
      <c r="J102" s="62">
        <v>2</v>
      </c>
      <c r="K102" s="62">
        <v>1</v>
      </c>
      <c r="L102" s="62">
        <v>2</v>
      </c>
      <c r="M102" s="180">
        <v>2</v>
      </c>
      <c r="N102" s="180">
        <v>1</v>
      </c>
      <c r="O102" s="180">
        <v>2</v>
      </c>
      <c r="P102" s="180">
        <v>2</v>
      </c>
      <c r="Q102" s="180">
        <v>1</v>
      </c>
      <c r="R102" s="62">
        <f t="shared" si="6"/>
        <v>19</v>
      </c>
      <c r="T102" s="71">
        <v>17</v>
      </c>
      <c r="U102" s="74"/>
      <c r="V102" s="74">
        <v>1</v>
      </c>
      <c r="W102" s="74">
        <v>2</v>
      </c>
      <c r="X102" s="74">
        <v>1</v>
      </c>
      <c r="Y102" s="74">
        <v>1</v>
      </c>
      <c r="Z102" s="74">
        <v>1</v>
      </c>
      <c r="AA102" s="74">
        <v>2</v>
      </c>
      <c r="AB102" s="74"/>
      <c r="AC102" s="74">
        <v>1</v>
      </c>
      <c r="AD102" s="74"/>
      <c r="AE102" s="74">
        <v>1</v>
      </c>
      <c r="AF102" s="74">
        <v>2</v>
      </c>
      <c r="AG102" s="74">
        <v>2</v>
      </c>
      <c r="AH102" s="74">
        <v>2</v>
      </c>
      <c r="AI102" s="74"/>
      <c r="AJ102" s="161">
        <v>1</v>
      </c>
      <c r="AK102" s="74">
        <f t="shared" si="7"/>
        <v>17</v>
      </c>
    </row>
    <row r="103" spans="1:37" ht="18" customHeight="1">
      <c r="A103" s="71">
        <v>18</v>
      </c>
      <c r="B103" s="62">
        <v>2</v>
      </c>
      <c r="C103" s="62"/>
      <c r="D103" s="62">
        <v>1</v>
      </c>
      <c r="E103" s="62"/>
      <c r="F103" s="62"/>
      <c r="G103" s="62">
        <v>1</v>
      </c>
      <c r="H103" s="62"/>
      <c r="I103" s="62">
        <v>1</v>
      </c>
      <c r="J103" s="62">
        <v>1</v>
      </c>
      <c r="K103" s="62">
        <v>1</v>
      </c>
      <c r="L103" s="62">
        <v>1</v>
      </c>
      <c r="M103" s="180">
        <v>1</v>
      </c>
      <c r="N103" s="180">
        <v>1</v>
      </c>
      <c r="O103" s="180">
        <v>1</v>
      </c>
      <c r="P103" s="180">
        <v>1</v>
      </c>
      <c r="Q103" s="180">
        <v>1</v>
      </c>
      <c r="R103" s="62">
        <f t="shared" si="6"/>
        <v>13</v>
      </c>
      <c r="T103" s="71">
        <v>18</v>
      </c>
      <c r="U103" s="74"/>
      <c r="V103" s="74">
        <v>2</v>
      </c>
      <c r="W103" s="74">
        <v>1</v>
      </c>
      <c r="X103" s="74">
        <v>3</v>
      </c>
      <c r="Y103" s="74">
        <v>1</v>
      </c>
      <c r="Z103" s="74">
        <v>1</v>
      </c>
      <c r="AA103" s="74">
        <v>1</v>
      </c>
      <c r="AB103" s="74"/>
      <c r="AC103" s="74">
        <v>1</v>
      </c>
      <c r="AD103" s="74"/>
      <c r="AE103" s="74">
        <v>1</v>
      </c>
      <c r="AF103" s="74">
        <v>1</v>
      </c>
      <c r="AG103" s="74">
        <v>1</v>
      </c>
      <c r="AH103" s="74">
        <v>2</v>
      </c>
      <c r="AI103" s="74"/>
      <c r="AJ103" s="161">
        <v>1</v>
      </c>
      <c r="AK103" s="74">
        <f t="shared" si="7"/>
        <v>16</v>
      </c>
    </row>
    <row r="104" spans="3:23" ht="9" customHeight="1">
      <c r="C104" s="57" t="s">
        <v>35</v>
      </c>
      <c r="D104" s="57" t="s">
        <v>35</v>
      </c>
      <c r="V104" s="57" t="s">
        <v>35</v>
      </c>
      <c r="W104" s="57" t="s">
        <v>35</v>
      </c>
    </row>
    <row r="105" spans="2:37" ht="18" customHeight="1">
      <c r="B105" s="291">
        <f>SUM(B86:B103)</f>
        <v>34</v>
      </c>
      <c r="C105" s="291"/>
      <c r="F105" s="291">
        <f>SUM(F86:F103)</f>
        <v>0</v>
      </c>
      <c r="G105" s="291"/>
      <c r="J105" s="291">
        <f>SUM(J86:J103)</f>
        <v>30</v>
      </c>
      <c r="K105" s="291"/>
      <c r="N105" s="290">
        <f>SUM(N86:N103)</f>
        <v>29</v>
      </c>
      <c r="O105" s="297"/>
      <c r="R105" s="62">
        <f>SUM(R86:R103)</f>
        <v>370</v>
      </c>
      <c r="U105" s="250">
        <f>SUM(U86:U103)</f>
        <v>0</v>
      </c>
      <c r="V105" s="250"/>
      <c r="Y105" s="250">
        <f>SUM(Y86:Y103)</f>
        <v>30</v>
      </c>
      <c r="Z105" s="250"/>
      <c r="AC105" s="250">
        <f>SUM(AC86:AC103)</f>
        <v>34</v>
      </c>
      <c r="AD105" s="250"/>
      <c r="AG105" s="309">
        <f>SUM(AG86:AG103)</f>
        <v>34</v>
      </c>
      <c r="AH105" s="309"/>
      <c r="AK105" s="74">
        <f>SUM(AK86:AK103)</f>
        <v>377</v>
      </c>
    </row>
    <row r="106" spans="2:34" ht="18" customHeight="1">
      <c r="B106" s="291">
        <f>SUM(C86:C103)</f>
        <v>0</v>
      </c>
      <c r="C106" s="291"/>
      <c r="F106" s="291">
        <f>SUM(G86:G103)</f>
        <v>32</v>
      </c>
      <c r="G106" s="291"/>
      <c r="J106" s="291">
        <f>SUM(K86:K103)</f>
        <v>30</v>
      </c>
      <c r="K106" s="291"/>
      <c r="N106" s="290">
        <f>SUM(O86:O103)</f>
        <v>32</v>
      </c>
      <c r="O106" s="297"/>
      <c r="U106" s="250">
        <f>SUM(V86:V103)</f>
        <v>31</v>
      </c>
      <c r="V106" s="250"/>
      <c r="Y106" s="250">
        <f>SUM(Z86:Z103)</f>
        <v>31</v>
      </c>
      <c r="Z106" s="250"/>
      <c r="AC106" s="250">
        <f>SUM(AD86:AD103)</f>
        <v>0</v>
      </c>
      <c r="AD106" s="250"/>
      <c r="AG106" s="255">
        <f>SUM(AH86:AH103)</f>
        <v>33</v>
      </c>
      <c r="AH106" s="255"/>
    </row>
    <row r="107" spans="2:34" ht="18" customHeight="1">
      <c r="B107" s="291">
        <f>SUM(D86:D103)</f>
        <v>32</v>
      </c>
      <c r="C107" s="291"/>
      <c r="F107" s="291">
        <f>SUM(H86:H103)</f>
        <v>0</v>
      </c>
      <c r="G107" s="291"/>
      <c r="J107" s="291">
        <f>SUM(L86:L103)</f>
        <v>30</v>
      </c>
      <c r="K107" s="291"/>
      <c r="N107" s="290">
        <f>SUM(P86:P103)</f>
        <v>32</v>
      </c>
      <c r="O107" s="297"/>
      <c r="U107" s="250">
        <f>SUM(W86:W103)</f>
        <v>32</v>
      </c>
      <c r="V107" s="250"/>
      <c r="Y107" s="250">
        <f>SUM(AA86:AA103)</f>
        <v>27</v>
      </c>
      <c r="Z107" s="250"/>
      <c r="AC107" s="250">
        <f>SUM(AE86:AE103)</f>
        <v>32</v>
      </c>
      <c r="AD107" s="250"/>
      <c r="AG107" s="255">
        <f>SUM(AI86:AI103)</f>
        <v>0</v>
      </c>
      <c r="AH107" s="255"/>
    </row>
    <row r="108" spans="2:34" ht="18" customHeight="1">
      <c r="B108" s="296">
        <f>SUM(E86:E103)</f>
        <v>0</v>
      </c>
      <c r="C108" s="296"/>
      <c r="F108" s="291">
        <f>SUM(I86:I103)</f>
        <v>29</v>
      </c>
      <c r="G108" s="291"/>
      <c r="J108" s="291">
        <f>SUM(M86:M103)</f>
        <v>28</v>
      </c>
      <c r="K108" s="291"/>
      <c r="N108" s="290">
        <f>SUM(Q86:Q103)</f>
        <v>32</v>
      </c>
      <c r="O108" s="297"/>
      <c r="U108" s="250">
        <f>SUM(X86:X103)</f>
        <v>30</v>
      </c>
      <c r="V108" s="250"/>
      <c r="Y108" s="250">
        <f>SUM(AB86:AB103)</f>
        <v>0</v>
      </c>
      <c r="Z108" s="250"/>
      <c r="AC108" s="250">
        <f>SUM(AF86:AF103)</f>
        <v>31</v>
      </c>
      <c r="AD108" s="250"/>
      <c r="AG108" s="255">
        <f>SUM(AJ86:AJ103)</f>
        <v>32</v>
      </c>
      <c r="AH108" s="255"/>
    </row>
    <row r="109" spans="2:36" ht="18" customHeight="1">
      <c r="B109" s="291">
        <f>SUM(B105:B108)</f>
        <v>66</v>
      </c>
      <c r="C109" s="291"/>
      <c r="D109" s="291"/>
      <c r="E109" s="291"/>
      <c r="F109" s="291">
        <f>SUM(F105:F108)</f>
        <v>61</v>
      </c>
      <c r="G109" s="291"/>
      <c r="H109" s="291"/>
      <c r="I109" s="291"/>
      <c r="J109" s="291">
        <f>SUM(J105:J108)</f>
        <v>118</v>
      </c>
      <c r="K109" s="291"/>
      <c r="L109" s="291"/>
      <c r="M109" s="291"/>
      <c r="N109" s="290">
        <f>SUM(N105:N108)</f>
        <v>125</v>
      </c>
      <c r="O109" s="290"/>
      <c r="P109" s="290"/>
      <c r="Q109" s="290"/>
      <c r="U109" s="250">
        <f>SUM(U105:U108)</f>
        <v>93</v>
      </c>
      <c r="V109" s="250"/>
      <c r="W109" s="250"/>
      <c r="X109" s="250"/>
      <c r="Y109" s="250">
        <f>SUM(Y105:Y108)</f>
        <v>88</v>
      </c>
      <c r="Z109" s="250"/>
      <c r="AA109" s="250"/>
      <c r="AB109" s="250"/>
      <c r="AC109" s="250">
        <f>SUM(AC105:AC108)</f>
        <v>97</v>
      </c>
      <c r="AD109" s="250"/>
      <c r="AE109" s="250"/>
      <c r="AF109" s="250"/>
      <c r="AG109" s="255">
        <f>SUM(AG105:AH108)</f>
        <v>99</v>
      </c>
      <c r="AH109" s="255"/>
      <c r="AI109" s="255"/>
      <c r="AJ109" s="255"/>
    </row>
    <row r="110" ht="9" customHeight="1"/>
    <row r="111" spans="2:37" ht="18" customHeight="1">
      <c r="B111" s="291">
        <f>SUM(B109:M109)</f>
        <v>245</v>
      </c>
      <c r="C111" s="291"/>
      <c r="D111" s="291"/>
      <c r="E111" s="291"/>
      <c r="G111" s="57" t="s">
        <v>111</v>
      </c>
      <c r="H111" s="292">
        <v>13</v>
      </c>
      <c r="I111" s="292"/>
      <c r="L111" s="293" t="str">
        <f>IF(ISNA(VLOOKUP(H111,mannschaften!$A$4:$B$22,2,FALSE)),"fehlt in der Liste",VLOOKUP(H111,mannschaften!$A$4:$B$22,2,FALSE))</f>
        <v>MSK Olching</v>
      </c>
      <c r="M111" s="294"/>
      <c r="N111" s="294"/>
      <c r="O111" s="294"/>
      <c r="P111" s="294"/>
      <c r="Q111" s="294"/>
      <c r="R111" s="295"/>
      <c r="U111" s="250">
        <f>SUM(U109:AJ109)</f>
        <v>377</v>
      </c>
      <c r="V111" s="250"/>
      <c r="W111" s="250"/>
      <c r="X111" s="250"/>
      <c r="Z111" s="57" t="s">
        <v>111</v>
      </c>
      <c r="AA111" s="251">
        <v>19</v>
      </c>
      <c r="AB111" s="251"/>
      <c r="AE111" s="252" t="str">
        <f>IF(ISNA(VLOOKUP(AA111,mannschaften!$A$4:$B$22,2,FALSE)),"fehlt in der Liste",VLOOKUP(AA111,mannschaften!$A$4:$B$22,2,FALSE))</f>
        <v>MGC Murnau 2</v>
      </c>
      <c r="AF111" s="253"/>
      <c r="AG111" s="253"/>
      <c r="AH111" s="253"/>
      <c r="AI111" s="253"/>
      <c r="AJ111" s="253"/>
      <c r="AK111" s="254"/>
    </row>
    <row r="112" ht="9" customHeight="1"/>
    <row r="113" spans="1:39" ht="18" customHeight="1">
      <c r="A113" s="71"/>
      <c r="B113" s="276" t="s">
        <v>305</v>
      </c>
      <c r="C113" s="277"/>
      <c r="D113" s="277"/>
      <c r="E113" s="283"/>
      <c r="F113" s="276" t="s">
        <v>306</v>
      </c>
      <c r="G113" s="277"/>
      <c r="H113" s="277"/>
      <c r="I113" s="283"/>
      <c r="J113" s="276" t="s">
        <v>214</v>
      </c>
      <c r="K113" s="277"/>
      <c r="L113" s="277"/>
      <c r="M113" s="283"/>
      <c r="N113" s="276" t="s">
        <v>307</v>
      </c>
      <c r="O113" s="277"/>
      <c r="P113" s="277"/>
      <c r="Q113" s="283"/>
      <c r="R113" s="75"/>
      <c r="T113" s="71"/>
      <c r="U113" s="246">
        <v>1</v>
      </c>
      <c r="V113" s="247"/>
      <c r="W113" s="247"/>
      <c r="X113" s="249"/>
      <c r="Y113" s="246">
        <v>2</v>
      </c>
      <c r="Z113" s="247"/>
      <c r="AA113" s="247"/>
      <c r="AB113" s="249"/>
      <c r="AC113" s="246">
        <v>3</v>
      </c>
      <c r="AD113" s="247"/>
      <c r="AE113" s="247"/>
      <c r="AF113" s="249"/>
      <c r="AG113" s="246">
        <v>4</v>
      </c>
      <c r="AH113" s="247"/>
      <c r="AI113" s="247"/>
      <c r="AJ113" s="249"/>
      <c r="AK113" s="64"/>
      <c r="AM113" s="162"/>
    </row>
    <row r="114" spans="1:37" ht="18" customHeight="1">
      <c r="A114" s="71">
        <v>1</v>
      </c>
      <c r="B114" s="76">
        <v>2</v>
      </c>
      <c r="C114" s="76"/>
      <c r="D114" s="76"/>
      <c r="E114" s="76">
        <v>2</v>
      </c>
      <c r="F114" s="76"/>
      <c r="G114" s="76">
        <v>1</v>
      </c>
      <c r="H114" s="76">
        <v>2</v>
      </c>
      <c r="I114" s="76">
        <v>2</v>
      </c>
      <c r="J114" s="76">
        <v>2</v>
      </c>
      <c r="K114" s="76">
        <v>1</v>
      </c>
      <c r="L114" s="76">
        <v>1</v>
      </c>
      <c r="M114" s="76"/>
      <c r="N114" s="76">
        <v>2</v>
      </c>
      <c r="O114" s="76">
        <v>2</v>
      </c>
      <c r="P114" s="76">
        <v>2</v>
      </c>
      <c r="Q114" s="76">
        <v>2</v>
      </c>
      <c r="R114" s="76">
        <f>SUM(B114:Q114)</f>
        <v>21</v>
      </c>
      <c r="T114" s="71">
        <v>1</v>
      </c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163"/>
      <c r="AK114" s="65">
        <f>SUM(U114:V114)+SUM(Y114:AF114)+SUM(AI114:AJ114)</f>
        <v>0</v>
      </c>
    </row>
    <row r="115" spans="1:37" ht="18" customHeight="1">
      <c r="A115" s="71">
        <v>2</v>
      </c>
      <c r="B115" s="76">
        <v>2</v>
      </c>
      <c r="C115" s="76"/>
      <c r="D115" s="76"/>
      <c r="E115" s="76">
        <v>1</v>
      </c>
      <c r="F115" s="76"/>
      <c r="G115" s="76">
        <v>2</v>
      </c>
      <c r="H115" s="76">
        <v>2</v>
      </c>
      <c r="I115" s="76">
        <v>2</v>
      </c>
      <c r="J115" s="76">
        <v>2</v>
      </c>
      <c r="K115" s="76">
        <v>3</v>
      </c>
      <c r="L115" s="76">
        <v>2</v>
      </c>
      <c r="M115" s="76"/>
      <c r="N115" s="76">
        <v>4</v>
      </c>
      <c r="O115" s="76">
        <v>2</v>
      </c>
      <c r="P115" s="76">
        <v>1</v>
      </c>
      <c r="Q115" s="76">
        <v>3</v>
      </c>
      <c r="R115" s="76">
        <f aca="true" t="shared" si="8" ref="R115:R131">SUM(B115:Q115)</f>
        <v>26</v>
      </c>
      <c r="T115" s="71">
        <v>2</v>
      </c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163"/>
      <c r="AK115" s="65">
        <f aca="true" t="shared" si="9" ref="AK115:AK126">SUM(U115:V115)+SUM(Y115:AF115)+SUM(AI115:AJ115)</f>
        <v>0</v>
      </c>
    </row>
    <row r="116" spans="1:37" ht="18" customHeight="1">
      <c r="A116" s="71">
        <v>3</v>
      </c>
      <c r="B116" s="76">
        <v>2</v>
      </c>
      <c r="C116" s="76"/>
      <c r="D116" s="76"/>
      <c r="E116" s="76">
        <v>2</v>
      </c>
      <c r="F116" s="76"/>
      <c r="G116" s="76">
        <v>2</v>
      </c>
      <c r="H116" s="76">
        <v>2</v>
      </c>
      <c r="I116" s="76">
        <v>2</v>
      </c>
      <c r="J116" s="76">
        <v>2</v>
      </c>
      <c r="K116" s="76">
        <v>2</v>
      </c>
      <c r="L116" s="76">
        <v>2</v>
      </c>
      <c r="M116" s="76"/>
      <c r="N116" s="76">
        <v>2</v>
      </c>
      <c r="O116" s="76">
        <v>2</v>
      </c>
      <c r="P116" s="76">
        <v>2</v>
      </c>
      <c r="Q116" s="76">
        <v>2</v>
      </c>
      <c r="R116" s="76">
        <f t="shared" si="8"/>
        <v>24</v>
      </c>
      <c r="T116" s="71">
        <v>3</v>
      </c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163"/>
      <c r="AK116" s="65">
        <f t="shared" si="9"/>
        <v>0</v>
      </c>
    </row>
    <row r="117" spans="1:37" ht="18" customHeight="1">
      <c r="A117" s="71">
        <v>4</v>
      </c>
      <c r="B117" s="76">
        <v>4</v>
      </c>
      <c r="C117" s="76"/>
      <c r="D117" s="76"/>
      <c r="E117" s="76">
        <v>3</v>
      </c>
      <c r="F117" s="76"/>
      <c r="G117" s="76">
        <v>2</v>
      </c>
      <c r="H117" s="76">
        <v>2</v>
      </c>
      <c r="I117" s="76">
        <v>2</v>
      </c>
      <c r="J117" s="76">
        <v>2</v>
      </c>
      <c r="K117" s="76">
        <v>4</v>
      </c>
      <c r="L117" s="76">
        <v>2</v>
      </c>
      <c r="M117" s="76"/>
      <c r="N117" s="76">
        <v>2</v>
      </c>
      <c r="O117" s="76">
        <v>2</v>
      </c>
      <c r="P117" s="76">
        <v>2</v>
      </c>
      <c r="Q117" s="76">
        <v>4</v>
      </c>
      <c r="R117" s="76">
        <f t="shared" si="8"/>
        <v>31</v>
      </c>
      <c r="T117" s="71">
        <v>4</v>
      </c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163"/>
      <c r="AK117" s="65">
        <f t="shared" si="9"/>
        <v>0</v>
      </c>
    </row>
    <row r="118" spans="1:37" ht="18" customHeight="1">
      <c r="A118" s="71">
        <v>5</v>
      </c>
      <c r="B118" s="76">
        <v>2</v>
      </c>
      <c r="C118" s="76"/>
      <c r="D118" s="76"/>
      <c r="E118" s="76">
        <v>2</v>
      </c>
      <c r="F118" s="76"/>
      <c r="G118" s="76">
        <v>2</v>
      </c>
      <c r="H118" s="76">
        <v>2</v>
      </c>
      <c r="I118" s="76">
        <v>2</v>
      </c>
      <c r="J118" s="76">
        <v>2</v>
      </c>
      <c r="K118" s="76">
        <v>3</v>
      </c>
      <c r="L118" s="76">
        <v>3</v>
      </c>
      <c r="M118" s="76"/>
      <c r="N118" s="76">
        <v>2</v>
      </c>
      <c r="O118" s="76">
        <v>2</v>
      </c>
      <c r="P118" s="76">
        <v>2</v>
      </c>
      <c r="Q118" s="76">
        <v>2</v>
      </c>
      <c r="R118" s="76">
        <f t="shared" si="8"/>
        <v>26</v>
      </c>
      <c r="T118" s="71">
        <v>5</v>
      </c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163"/>
      <c r="AK118" s="65">
        <f t="shared" si="9"/>
        <v>0</v>
      </c>
    </row>
    <row r="119" spans="1:37" ht="18" customHeight="1">
      <c r="A119" s="71">
        <v>6</v>
      </c>
      <c r="B119" s="76">
        <v>2</v>
      </c>
      <c r="C119" s="76"/>
      <c r="D119" s="76"/>
      <c r="E119" s="76">
        <v>3</v>
      </c>
      <c r="F119" s="76"/>
      <c r="G119" s="76">
        <v>2</v>
      </c>
      <c r="H119" s="76">
        <v>2</v>
      </c>
      <c r="I119" s="76">
        <v>2</v>
      </c>
      <c r="J119" s="76">
        <v>2</v>
      </c>
      <c r="K119" s="76">
        <v>2</v>
      </c>
      <c r="L119" s="76">
        <v>2</v>
      </c>
      <c r="M119" s="76"/>
      <c r="N119" s="76">
        <v>2</v>
      </c>
      <c r="O119" s="76">
        <v>2</v>
      </c>
      <c r="P119" s="76">
        <v>4</v>
      </c>
      <c r="Q119" s="76">
        <v>2</v>
      </c>
      <c r="R119" s="76">
        <f t="shared" si="8"/>
        <v>27</v>
      </c>
      <c r="T119" s="71">
        <v>6</v>
      </c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163"/>
      <c r="AK119" s="65">
        <f t="shared" si="9"/>
        <v>0</v>
      </c>
    </row>
    <row r="120" spans="1:37" ht="18" customHeight="1">
      <c r="A120" s="71">
        <v>7</v>
      </c>
      <c r="B120" s="76">
        <v>2</v>
      </c>
      <c r="C120" s="76"/>
      <c r="D120" s="76"/>
      <c r="E120" s="76">
        <v>3</v>
      </c>
      <c r="F120" s="76"/>
      <c r="G120" s="76">
        <v>1</v>
      </c>
      <c r="H120" s="76">
        <v>1</v>
      </c>
      <c r="I120" s="76">
        <v>1</v>
      </c>
      <c r="J120" s="76">
        <v>2</v>
      </c>
      <c r="K120" s="76">
        <v>2</v>
      </c>
      <c r="L120" s="76">
        <v>1</v>
      </c>
      <c r="M120" s="76"/>
      <c r="N120" s="76">
        <v>1</v>
      </c>
      <c r="O120" s="76">
        <v>1</v>
      </c>
      <c r="P120" s="76">
        <v>1</v>
      </c>
      <c r="Q120" s="76">
        <v>1</v>
      </c>
      <c r="R120" s="76">
        <f t="shared" si="8"/>
        <v>17</v>
      </c>
      <c r="T120" s="71">
        <v>7</v>
      </c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163"/>
      <c r="AK120" s="65">
        <f t="shared" si="9"/>
        <v>0</v>
      </c>
    </row>
    <row r="121" spans="1:37" ht="18" customHeight="1">
      <c r="A121" s="71">
        <v>8</v>
      </c>
      <c r="B121" s="76">
        <v>2</v>
      </c>
      <c r="C121" s="76"/>
      <c r="D121" s="76"/>
      <c r="E121" s="76">
        <v>2</v>
      </c>
      <c r="F121" s="76"/>
      <c r="G121" s="76">
        <v>2</v>
      </c>
      <c r="H121" s="76">
        <v>2</v>
      </c>
      <c r="I121" s="76">
        <v>2</v>
      </c>
      <c r="J121" s="76">
        <v>2</v>
      </c>
      <c r="K121" s="76">
        <v>1</v>
      </c>
      <c r="L121" s="76">
        <v>2</v>
      </c>
      <c r="M121" s="76"/>
      <c r="N121" s="76">
        <v>2</v>
      </c>
      <c r="O121" s="76">
        <v>2</v>
      </c>
      <c r="P121" s="76">
        <v>2</v>
      </c>
      <c r="Q121" s="76">
        <v>2</v>
      </c>
      <c r="R121" s="76">
        <f t="shared" si="8"/>
        <v>23</v>
      </c>
      <c r="T121" s="71">
        <v>8</v>
      </c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163"/>
      <c r="AK121" s="65">
        <f t="shared" si="9"/>
        <v>0</v>
      </c>
    </row>
    <row r="122" spans="1:37" ht="18" customHeight="1">
      <c r="A122" s="71">
        <v>9</v>
      </c>
      <c r="B122" s="76">
        <v>1</v>
      </c>
      <c r="C122" s="76"/>
      <c r="D122" s="76"/>
      <c r="E122" s="76">
        <v>3</v>
      </c>
      <c r="F122" s="76"/>
      <c r="G122" s="76">
        <v>2</v>
      </c>
      <c r="H122" s="76">
        <v>1</v>
      </c>
      <c r="I122" s="76">
        <v>1</v>
      </c>
      <c r="J122" s="76">
        <v>2</v>
      </c>
      <c r="K122" s="76">
        <v>1</v>
      </c>
      <c r="L122" s="76">
        <v>1</v>
      </c>
      <c r="M122" s="76"/>
      <c r="N122" s="76">
        <v>2</v>
      </c>
      <c r="O122" s="76">
        <v>2</v>
      </c>
      <c r="P122" s="76">
        <v>2</v>
      </c>
      <c r="Q122" s="76">
        <v>2</v>
      </c>
      <c r="R122" s="76">
        <f t="shared" si="8"/>
        <v>20</v>
      </c>
      <c r="T122" s="71">
        <v>9</v>
      </c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163"/>
      <c r="AK122" s="65">
        <f t="shared" si="9"/>
        <v>0</v>
      </c>
    </row>
    <row r="123" spans="1:37" ht="18" customHeight="1">
      <c r="A123" s="71">
        <v>10</v>
      </c>
      <c r="B123" s="76">
        <v>3</v>
      </c>
      <c r="C123" s="76"/>
      <c r="D123" s="76"/>
      <c r="E123" s="76">
        <v>2</v>
      </c>
      <c r="F123" s="76"/>
      <c r="G123" s="76">
        <v>2</v>
      </c>
      <c r="H123" s="76">
        <v>2</v>
      </c>
      <c r="I123" s="76">
        <v>2</v>
      </c>
      <c r="J123" s="76">
        <v>3</v>
      </c>
      <c r="K123" s="76">
        <v>2</v>
      </c>
      <c r="L123" s="76">
        <v>1</v>
      </c>
      <c r="M123" s="76"/>
      <c r="N123" s="76">
        <v>2</v>
      </c>
      <c r="O123" s="76">
        <v>2</v>
      </c>
      <c r="P123" s="76">
        <v>1</v>
      </c>
      <c r="Q123" s="76">
        <v>2</v>
      </c>
      <c r="R123" s="76">
        <f t="shared" si="8"/>
        <v>24</v>
      </c>
      <c r="T123" s="71">
        <v>10</v>
      </c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163"/>
      <c r="AK123" s="65">
        <f t="shared" si="9"/>
        <v>0</v>
      </c>
    </row>
    <row r="124" spans="1:37" ht="18" customHeight="1">
      <c r="A124" s="71">
        <v>11</v>
      </c>
      <c r="B124" s="76">
        <v>1</v>
      </c>
      <c r="C124" s="76"/>
      <c r="D124" s="76"/>
      <c r="E124" s="76">
        <v>1</v>
      </c>
      <c r="F124" s="76"/>
      <c r="G124" s="76">
        <v>1</v>
      </c>
      <c r="H124" s="76">
        <v>2</v>
      </c>
      <c r="I124" s="76">
        <v>1</v>
      </c>
      <c r="J124" s="76">
        <v>1</v>
      </c>
      <c r="K124" s="76">
        <v>1</v>
      </c>
      <c r="L124" s="76">
        <v>1</v>
      </c>
      <c r="M124" s="76"/>
      <c r="N124" s="76">
        <v>1</v>
      </c>
      <c r="O124" s="76">
        <v>1</v>
      </c>
      <c r="P124" s="76">
        <v>1</v>
      </c>
      <c r="Q124" s="76">
        <v>1</v>
      </c>
      <c r="R124" s="76">
        <f t="shared" si="8"/>
        <v>13</v>
      </c>
      <c r="T124" s="71">
        <v>11</v>
      </c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163"/>
      <c r="AK124" s="65">
        <f t="shared" si="9"/>
        <v>0</v>
      </c>
    </row>
    <row r="125" spans="1:37" ht="18" customHeight="1">
      <c r="A125" s="71">
        <v>12</v>
      </c>
      <c r="B125" s="76">
        <v>2</v>
      </c>
      <c r="C125" s="76"/>
      <c r="D125" s="76"/>
      <c r="E125" s="76">
        <v>2</v>
      </c>
      <c r="F125" s="76"/>
      <c r="G125" s="76">
        <v>2</v>
      </c>
      <c r="H125" s="76">
        <v>2</v>
      </c>
      <c r="I125" s="76">
        <v>2</v>
      </c>
      <c r="J125" s="76">
        <v>2</v>
      </c>
      <c r="K125" s="76">
        <v>1</v>
      </c>
      <c r="L125" s="76">
        <v>1</v>
      </c>
      <c r="M125" s="76"/>
      <c r="N125" s="76">
        <v>2</v>
      </c>
      <c r="O125" s="76">
        <v>2</v>
      </c>
      <c r="P125" s="76">
        <v>2</v>
      </c>
      <c r="Q125" s="76">
        <v>2</v>
      </c>
      <c r="R125" s="76">
        <f t="shared" si="8"/>
        <v>22</v>
      </c>
      <c r="T125" s="71">
        <v>12</v>
      </c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163"/>
      <c r="AK125" s="65">
        <f t="shared" si="9"/>
        <v>0</v>
      </c>
    </row>
    <row r="126" spans="1:37" ht="18" customHeight="1">
      <c r="A126" s="71">
        <v>13</v>
      </c>
      <c r="B126" s="76">
        <v>2</v>
      </c>
      <c r="C126" s="76"/>
      <c r="D126" s="76"/>
      <c r="E126" s="76">
        <v>3</v>
      </c>
      <c r="F126" s="76"/>
      <c r="G126" s="76">
        <v>2</v>
      </c>
      <c r="H126" s="76">
        <v>3</v>
      </c>
      <c r="I126" s="76">
        <v>2</v>
      </c>
      <c r="J126" s="76">
        <v>1</v>
      </c>
      <c r="K126" s="76">
        <v>2</v>
      </c>
      <c r="L126" s="76">
        <v>2</v>
      </c>
      <c r="M126" s="76"/>
      <c r="N126" s="76">
        <v>2</v>
      </c>
      <c r="O126" s="76">
        <v>2</v>
      </c>
      <c r="P126" s="76">
        <v>2</v>
      </c>
      <c r="Q126" s="76">
        <v>1</v>
      </c>
      <c r="R126" s="76">
        <f t="shared" si="8"/>
        <v>24</v>
      </c>
      <c r="T126" s="71">
        <v>13</v>
      </c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163"/>
      <c r="AK126" s="65">
        <f t="shared" si="9"/>
        <v>0</v>
      </c>
    </row>
    <row r="127" spans="1:37" ht="18" customHeight="1">
      <c r="A127" s="71">
        <v>14</v>
      </c>
      <c r="B127" s="76">
        <v>1</v>
      </c>
      <c r="C127" s="76"/>
      <c r="D127" s="76"/>
      <c r="E127" s="76">
        <v>2</v>
      </c>
      <c r="F127" s="76"/>
      <c r="G127" s="76">
        <v>2</v>
      </c>
      <c r="H127" s="76">
        <v>2</v>
      </c>
      <c r="I127" s="76">
        <v>2</v>
      </c>
      <c r="J127" s="76">
        <v>2</v>
      </c>
      <c r="K127" s="76">
        <v>2</v>
      </c>
      <c r="L127" s="76">
        <v>1</v>
      </c>
      <c r="M127" s="76"/>
      <c r="N127" s="76">
        <v>2</v>
      </c>
      <c r="O127" s="76">
        <v>2</v>
      </c>
      <c r="P127" s="76">
        <v>2</v>
      </c>
      <c r="Q127" s="76">
        <v>2</v>
      </c>
      <c r="R127" s="76">
        <f t="shared" si="8"/>
        <v>22</v>
      </c>
      <c r="T127" s="71">
        <v>14</v>
      </c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163"/>
      <c r="AK127" s="65">
        <f>SUM(U127)+SUM(Y127:AF127)+SUM(AH127:AJ127)</f>
        <v>0</v>
      </c>
    </row>
    <row r="128" spans="1:37" ht="18" customHeight="1">
      <c r="A128" s="71">
        <v>15</v>
      </c>
      <c r="B128" s="76">
        <v>3</v>
      </c>
      <c r="C128" s="76"/>
      <c r="D128" s="76"/>
      <c r="E128" s="76">
        <v>1</v>
      </c>
      <c r="F128" s="76"/>
      <c r="G128" s="76">
        <v>1</v>
      </c>
      <c r="H128" s="76">
        <v>1</v>
      </c>
      <c r="I128" s="76">
        <v>4</v>
      </c>
      <c r="J128" s="76">
        <v>1</v>
      </c>
      <c r="K128" s="76">
        <v>3</v>
      </c>
      <c r="L128" s="181">
        <v>3</v>
      </c>
      <c r="M128" s="76"/>
      <c r="N128" s="76">
        <v>1</v>
      </c>
      <c r="O128" s="76">
        <v>2</v>
      </c>
      <c r="P128" s="76">
        <v>1</v>
      </c>
      <c r="Q128" s="76">
        <v>3</v>
      </c>
      <c r="R128" s="76">
        <f t="shared" si="8"/>
        <v>24</v>
      </c>
      <c r="T128" s="71">
        <v>15</v>
      </c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163"/>
      <c r="AK128" s="65">
        <f>SUM(U128)+SUM(Y128:AF128)+SUM(AH128:AJ128)</f>
        <v>0</v>
      </c>
    </row>
    <row r="129" spans="1:37" ht="18" customHeight="1">
      <c r="A129" s="71">
        <v>16</v>
      </c>
      <c r="B129" s="76">
        <v>3</v>
      </c>
      <c r="C129" s="76"/>
      <c r="D129" s="76"/>
      <c r="E129" s="76">
        <v>1</v>
      </c>
      <c r="F129" s="76"/>
      <c r="G129" s="76">
        <v>2</v>
      </c>
      <c r="H129" s="76">
        <v>1</v>
      </c>
      <c r="I129" s="76">
        <v>1</v>
      </c>
      <c r="J129" s="76">
        <v>2</v>
      </c>
      <c r="K129" s="76">
        <v>2</v>
      </c>
      <c r="L129" s="76">
        <v>2</v>
      </c>
      <c r="M129" s="76"/>
      <c r="N129" s="76">
        <v>3</v>
      </c>
      <c r="O129" s="76">
        <v>2</v>
      </c>
      <c r="P129" s="76">
        <v>1</v>
      </c>
      <c r="Q129" s="76">
        <v>1</v>
      </c>
      <c r="R129" s="76">
        <f t="shared" si="8"/>
        <v>21</v>
      </c>
      <c r="T129" s="71">
        <v>16</v>
      </c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163"/>
      <c r="AK129" s="65">
        <f>SUM(U129)+SUM(Y129:AF129)+SUM(AH129:AJ129)</f>
        <v>0</v>
      </c>
    </row>
    <row r="130" spans="1:37" ht="18" customHeight="1">
      <c r="A130" s="71">
        <v>17</v>
      </c>
      <c r="B130" s="76">
        <v>1</v>
      </c>
      <c r="C130" s="76"/>
      <c r="D130" s="76"/>
      <c r="E130" s="76">
        <v>1</v>
      </c>
      <c r="F130" s="76"/>
      <c r="G130" s="76">
        <v>2</v>
      </c>
      <c r="H130" s="76">
        <v>2</v>
      </c>
      <c r="I130" s="76">
        <v>1</v>
      </c>
      <c r="J130" s="76">
        <v>2</v>
      </c>
      <c r="K130" s="76">
        <v>2</v>
      </c>
      <c r="L130" s="76">
        <v>1</v>
      </c>
      <c r="M130" s="76"/>
      <c r="N130" s="76">
        <v>2</v>
      </c>
      <c r="O130" s="76">
        <v>3</v>
      </c>
      <c r="P130" s="76">
        <v>2</v>
      </c>
      <c r="Q130" s="76">
        <v>2</v>
      </c>
      <c r="R130" s="76">
        <f t="shared" si="8"/>
        <v>21</v>
      </c>
      <c r="T130" s="71">
        <v>17</v>
      </c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163"/>
      <c r="AK130" s="65">
        <f>SUM(U130)+SUM(Y130:AF130)+SUM(AH130:AJ130)</f>
        <v>0</v>
      </c>
    </row>
    <row r="131" spans="1:37" ht="18" customHeight="1">
      <c r="A131" s="71">
        <v>18</v>
      </c>
      <c r="B131" s="76">
        <v>1</v>
      </c>
      <c r="C131" s="76"/>
      <c r="D131" s="76"/>
      <c r="E131" s="76">
        <v>1</v>
      </c>
      <c r="F131" s="76"/>
      <c r="G131" s="76">
        <v>1</v>
      </c>
      <c r="H131" s="76">
        <v>2</v>
      </c>
      <c r="I131" s="76">
        <v>3</v>
      </c>
      <c r="J131" s="76">
        <v>4</v>
      </c>
      <c r="K131" s="76">
        <v>2</v>
      </c>
      <c r="L131" s="76">
        <v>1</v>
      </c>
      <c r="M131" s="76"/>
      <c r="N131" s="76">
        <v>1</v>
      </c>
      <c r="O131" s="76">
        <v>1</v>
      </c>
      <c r="P131" s="76">
        <v>1</v>
      </c>
      <c r="Q131" s="76">
        <v>1</v>
      </c>
      <c r="R131" s="76">
        <f t="shared" si="8"/>
        <v>19</v>
      </c>
      <c r="T131" s="71">
        <v>18</v>
      </c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163"/>
      <c r="AK131" s="65">
        <f>SUM(U131)+SUM(Y131:AF131)+SUM(AH131:AJ131)</f>
        <v>0</v>
      </c>
    </row>
    <row r="132" spans="3:23" ht="9" customHeight="1">
      <c r="C132" s="57" t="s">
        <v>35</v>
      </c>
      <c r="D132" s="57" t="s">
        <v>35</v>
      </c>
      <c r="V132" s="57" t="s">
        <v>35</v>
      </c>
      <c r="W132" s="57" t="s">
        <v>35</v>
      </c>
    </row>
    <row r="133" spans="2:37" ht="18" customHeight="1">
      <c r="B133" s="279">
        <f>SUM(B114:B131)</f>
        <v>36</v>
      </c>
      <c r="C133" s="279"/>
      <c r="F133" s="279">
        <f>SUM(F114:F131)</f>
        <v>0</v>
      </c>
      <c r="G133" s="279"/>
      <c r="J133" s="279">
        <f>SUM(J114:J131)</f>
        <v>36</v>
      </c>
      <c r="K133" s="279"/>
      <c r="N133" s="310">
        <f>SUM(N114:N131)</f>
        <v>35</v>
      </c>
      <c r="O133" s="281"/>
      <c r="R133" s="76">
        <f>SUM(R114:R131)</f>
        <v>405</v>
      </c>
      <c r="U133" s="244">
        <f>SUM(U114:U131)</f>
        <v>0</v>
      </c>
      <c r="V133" s="244"/>
      <c r="Y133" s="244">
        <f>SUM(Y114:Y131)</f>
        <v>0</v>
      </c>
      <c r="Z133" s="244"/>
      <c r="AC133" s="244">
        <f>SUM(AC114:AC131)</f>
        <v>0</v>
      </c>
      <c r="AD133" s="244"/>
      <c r="AG133" s="311">
        <f>SUM(AG114:AG131)</f>
        <v>0</v>
      </c>
      <c r="AH133" s="312"/>
      <c r="AK133" s="65">
        <f>SUM(AK114:AK131)</f>
        <v>0</v>
      </c>
    </row>
    <row r="134" spans="2:34" ht="18" customHeight="1">
      <c r="B134" s="279">
        <f>SUM(C114:C131)</f>
        <v>0</v>
      </c>
      <c r="C134" s="279"/>
      <c r="F134" s="279">
        <f>SUM(G114:G131)</f>
        <v>31</v>
      </c>
      <c r="G134" s="279"/>
      <c r="J134" s="279">
        <f>SUM(K114:K131)</f>
        <v>36</v>
      </c>
      <c r="K134" s="279"/>
      <c r="N134" s="310">
        <f>SUM(O114:O131)</f>
        <v>34</v>
      </c>
      <c r="O134" s="281"/>
      <c r="U134" s="244">
        <f>SUM(V114:V126)</f>
        <v>0</v>
      </c>
      <c r="V134" s="244"/>
      <c r="Y134" s="244">
        <f>SUM(Z114:Z131)</f>
        <v>0</v>
      </c>
      <c r="Z134" s="244"/>
      <c r="AC134" s="244">
        <f>SUM(AD114:AD131)</f>
        <v>0</v>
      </c>
      <c r="AD134" s="244"/>
      <c r="AG134" s="244">
        <f>SUM(AH127:AH131)</f>
        <v>0</v>
      </c>
      <c r="AH134" s="244"/>
    </row>
    <row r="135" spans="2:34" ht="18" customHeight="1">
      <c r="B135" s="279">
        <f>SUM(D114:D131)</f>
        <v>0</v>
      </c>
      <c r="C135" s="279"/>
      <c r="F135" s="279">
        <f>SUM(H114:H131)</f>
        <v>33</v>
      </c>
      <c r="G135" s="279"/>
      <c r="J135" s="279">
        <f>SUM(L114:L131)</f>
        <v>29</v>
      </c>
      <c r="K135" s="279"/>
      <c r="N135" s="310">
        <f>SUM(P114:P131)</f>
        <v>31</v>
      </c>
      <c r="O135" s="281"/>
      <c r="U135" s="244">
        <f>SUM(W114:W131)</f>
        <v>0</v>
      </c>
      <c r="V135" s="244"/>
      <c r="Y135" s="244">
        <f>SUM(AA114:AA131)</f>
        <v>0</v>
      </c>
      <c r="Z135" s="244"/>
      <c r="AC135" s="244">
        <f>SUM(AE114:AE131)</f>
        <v>0</v>
      </c>
      <c r="AD135" s="244"/>
      <c r="AG135" s="244">
        <f>SUM(AI114:AI131)</f>
        <v>0</v>
      </c>
      <c r="AH135" s="244"/>
    </row>
    <row r="136" spans="2:34" ht="18" customHeight="1">
      <c r="B136" s="282">
        <f>SUM(E114:E131)</f>
        <v>35</v>
      </c>
      <c r="C136" s="282"/>
      <c r="F136" s="279">
        <f>SUM(I114:I131)</f>
        <v>34</v>
      </c>
      <c r="G136" s="279"/>
      <c r="J136" s="279">
        <f>SUM(M114:M131)</f>
        <v>0</v>
      </c>
      <c r="K136" s="279"/>
      <c r="N136" s="310">
        <f>SUM(Q114:Q131)</f>
        <v>35</v>
      </c>
      <c r="O136" s="281"/>
      <c r="U136" s="313">
        <f>SUM(X114:X131)</f>
        <v>0</v>
      </c>
      <c r="V136" s="313"/>
      <c r="Y136" s="244">
        <f>SUM(AB114:AB131)</f>
        <v>0</v>
      </c>
      <c r="Z136" s="244"/>
      <c r="AC136" s="244">
        <f>SUM(AF114:AF131)</f>
        <v>0</v>
      </c>
      <c r="AD136" s="244"/>
      <c r="AG136" s="244">
        <f>SUM(AJ114:AJ131)</f>
        <v>0</v>
      </c>
      <c r="AH136" s="244"/>
    </row>
    <row r="137" spans="2:36" ht="18" customHeight="1">
      <c r="B137" s="279">
        <f>SUM(B133:B136)</f>
        <v>71</v>
      </c>
      <c r="C137" s="279"/>
      <c r="D137" s="279"/>
      <c r="E137" s="279"/>
      <c r="F137" s="279">
        <f>SUM(F133:F136)</f>
        <v>98</v>
      </c>
      <c r="G137" s="279"/>
      <c r="H137" s="279"/>
      <c r="I137" s="279"/>
      <c r="J137" s="279">
        <f>SUM(J133:J136)</f>
        <v>101</v>
      </c>
      <c r="K137" s="279"/>
      <c r="L137" s="279"/>
      <c r="M137" s="279"/>
      <c r="N137" s="281">
        <f>SUM(N133:N136)</f>
        <v>135</v>
      </c>
      <c r="O137" s="281"/>
      <c r="P137" s="281"/>
      <c r="Q137" s="281"/>
      <c r="U137" s="244">
        <f>SUM(U133:U134)</f>
        <v>0</v>
      </c>
      <c r="V137" s="244"/>
      <c r="W137" s="244"/>
      <c r="X137" s="244"/>
      <c r="Y137" s="244">
        <f>SUM(Y133:Z136)</f>
        <v>0</v>
      </c>
      <c r="Z137" s="244"/>
      <c r="AA137" s="244"/>
      <c r="AB137" s="244"/>
      <c r="AC137" s="244">
        <f>SUM(AC133:AC136)</f>
        <v>0</v>
      </c>
      <c r="AD137" s="244"/>
      <c r="AE137" s="244"/>
      <c r="AF137" s="244"/>
      <c r="AG137" s="244">
        <f>SUM(AG134:AH136)</f>
        <v>0</v>
      </c>
      <c r="AH137" s="244"/>
      <c r="AI137" s="244"/>
      <c r="AJ137" s="244"/>
    </row>
    <row r="138" ht="9" customHeight="1"/>
    <row r="139" spans="2:37" ht="18" customHeight="1">
      <c r="B139" s="279">
        <f>SUM(B137:M137)</f>
        <v>270</v>
      </c>
      <c r="C139" s="279"/>
      <c r="D139" s="279"/>
      <c r="E139" s="279"/>
      <c r="G139" s="57" t="s">
        <v>111</v>
      </c>
      <c r="H139" s="280">
        <v>12</v>
      </c>
      <c r="I139" s="280"/>
      <c r="L139" s="276" t="str">
        <f>IF(ISNA(VLOOKUP(H139,mannschaften!$A$4:$B$22,2,FALSE)),"fehlt in der Liste",VLOOKUP(H139,mannschaften!$A$4:$B$22,2,FALSE))</f>
        <v>MGC Ingolstadt  1</v>
      </c>
      <c r="M139" s="277"/>
      <c r="N139" s="277"/>
      <c r="O139" s="277"/>
      <c r="P139" s="277"/>
      <c r="Q139" s="277"/>
      <c r="R139" s="278"/>
      <c r="U139" s="244">
        <f>SUM(U137:AJ137)</f>
        <v>0</v>
      </c>
      <c r="V139" s="244"/>
      <c r="W139" s="244"/>
      <c r="X139" s="244"/>
      <c r="Z139" s="57" t="s">
        <v>111</v>
      </c>
      <c r="AA139" s="245"/>
      <c r="AB139" s="245"/>
      <c r="AE139" s="246" t="str">
        <f>IF(ISNA(VLOOKUP(AA139,mannschaften!$A$4:$B$22,2,FALSE)),"fehlt in der Liste",VLOOKUP(AA139,mannschaften!$A$4:$B$22,2,FALSE))</f>
        <v>fehlt in der Liste</v>
      </c>
      <c r="AF139" s="247"/>
      <c r="AG139" s="247"/>
      <c r="AH139" s="247"/>
      <c r="AI139" s="247"/>
      <c r="AJ139" s="247"/>
      <c r="AK139" s="248"/>
    </row>
    <row r="157" ht="12.75">
      <c r="Q157" s="57">
        <v>2</v>
      </c>
    </row>
    <row r="158" ht="12.75">
      <c r="Q158" s="57">
        <v>1</v>
      </c>
    </row>
  </sheetData>
  <sheetProtection/>
  <mergeCells count="270">
    <mergeCell ref="B139:E139"/>
    <mergeCell ref="H139:I139"/>
    <mergeCell ref="L139:R139"/>
    <mergeCell ref="U139:X139"/>
    <mergeCell ref="AA139:AB139"/>
    <mergeCell ref="AE139:AK139"/>
    <mergeCell ref="AC136:AD136"/>
    <mergeCell ref="AG136:AH136"/>
    <mergeCell ref="B137:E137"/>
    <mergeCell ref="F137:I137"/>
    <mergeCell ref="J137:M137"/>
    <mergeCell ref="N137:Q137"/>
    <mergeCell ref="U137:X137"/>
    <mergeCell ref="Y137:AB137"/>
    <mergeCell ref="AC137:AF137"/>
    <mergeCell ref="AG137:AJ137"/>
    <mergeCell ref="B136:C136"/>
    <mergeCell ref="F136:G136"/>
    <mergeCell ref="J136:K136"/>
    <mergeCell ref="N136:O136"/>
    <mergeCell ref="U136:V136"/>
    <mergeCell ref="Y136:Z136"/>
    <mergeCell ref="AC134:AD134"/>
    <mergeCell ref="AG134:AH134"/>
    <mergeCell ref="B135:C135"/>
    <mergeCell ref="F135:G135"/>
    <mergeCell ref="J135:K135"/>
    <mergeCell ref="N135:O135"/>
    <mergeCell ref="U135:V135"/>
    <mergeCell ref="Y135:Z135"/>
    <mergeCell ref="AC135:AD135"/>
    <mergeCell ref="AG135:AH135"/>
    <mergeCell ref="B134:C134"/>
    <mergeCell ref="F134:G134"/>
    <mergeCell ref="J134:K134"/>
    <mergeCell ref="N134:O134"/>
    <mergeCell ref="U134:V134"/>
    <mergeCell ref="Y134:Z134"/>
    <mergeCell ref="AC113:AF113"/>
    <mergeCell ref="AG113:AJ113"/>
    <mergeCell ref="B133:C133"/>
    <mergeCell ref="F133:G133"/>
    <mergeCell ref="J133:K133"/>
    <mergeCell ref="N133:O133"/>
    <mergeCell ref="U133:V133"/>
    <mergeCell ref="Y133:Z133"/>
    <mergeCell ref="AC133:AD133"/>
    <mergeCell ref="AG133:AH133"/>
    <mergeCell ref="B113:E113"/>
    <mergeCell ref="F113:I113"/>
    <mergeCell ref="J113:M113"/>
    <mergeCell ref="N113:Q113"/>
    <mergeCell ref="U113:X113"/>
    <mergeCell ref="Y113:AB113"/>
    <mergeCell ref="B111:E111"/>
    <mergeCell ref="H111:I111"/>
    <mergeCell ref="L111:R111"/>
    <mergeCell ref="U111:X111"/>
    <mergeCell ref="AA111:AB111"/>
    <mergeCell ref="AE111:AK111"/>
    <mergeCell ref="AC108:AD108"/>
    <mergeCell ref="AG108:AH108"/>
    <mergeCell ref="B109:E109"/>
    <mergeCell ref="F109:I109"/>
    <mergeCell ref="J109:M109"/>
    <mergeCell ref="N109:Q109"/>
    <mergeCell ref="U109:X109"/>
    <mergeCell ref="Y109:AB109"/>
    <mergeCell ref="AC109:AF109"/>
    <mergeCell ref="AG109:AJ109"/>
    <mergeCell ref="B108:C108"/>
    <mergeCell ref="F108:G108"/>
    <mergeCell ref="J108:K108"/>
    <mergeCell ref="N108:O108"/>
    <mergeCell ref="U108:V108"/>
    <mergeCell ref="Y108:Z108"/>
    <mergeCell ref="AC106:AD106"/>
    <mergeCell ref="AG106:AH106"/>
    <mergeCell ref="B107:C107"/>
    <mergeCell ref="F107:G107"/>
    <mergeCell ref="J107:K107"/>
    <mergeCell ref="N107:O107"/>
    <mergeCell ref="U107:V107"/>
    <mergeCell ref="Y107:Z107"/>
    <mergeCell ref="AC107:AD107"/>
    <mergeCell ref="AG107:AH107"/>
    <mergeCell ref="B106:C106"/>
    <mergeCell ref="F106:G106"/>
    <mergeCell ref="J106:K106"/>
    <mergeCell ref="N106:O106"/>
    <mergeCell ref="U106:V106"/>
    <mergeCell ref="Y106:Z106"/>
    <mergeCell ref="AC85:AF85"/>
    <mergeCell ref="AG85:AJ85"/>
    <mergeCell ref="B105:C105"/>
    <mergeCell ref="F105:G105"/>
    <mergeCell ref="J105:K105"/>
    <mergeCell ref="N105:O105"/>
    <mergeCell ref="U105:V105"/>
    <mergeCell ref="Y105:Z105"/>
    <mergeCell ref="AC105:AD105"/>
    <mergeCell ref="AG105:AH105"/>
    <mergeCell ref="B85:E85"/>
    <mergeCell ref="F85:I85"/>
    <mergeCell ref="J85:M85"/>
    <mergeCell ref="N85:Q85"/>
    <mergeCell ref="U85:X85"/>
    <mergeCell ref="Y85:AB85"/>
    <mergeCell ref="J1:M1"/>
    <mergeCell ref="B1:E1"/>
    <mergeCell ref="B22:C22"/>
    <mergeCell ref="F22:G22"/>
    <mergeCell ref="J22:K22"/>
    <mergeCell ref="N22:O22"/>
    <mergeCell ref="N1:Q1"/>
    <mergeCell ref="B21:C21"/>
    <mergeCell ref="F21:G21"/>
    <mergeCell ref="J21:K21"/>
    <mergeCell ref="N21:O21"/>
    <mergeCell ref="F1:I1"/>
    <mergeCell ref="N25:Q25"/>
    <mergeCell ref="B24:C24"/>
    <mergeCell ref="F24:G24"/>
    <mergeCell ref="J24:K24"/>
    <mergeCell ref="N24:O24"/>
    <mergeCell ref="B23:C23"/>
    <mergeCell ref="F23:G23"/>
    <mergeCell ref="J23:K23"/>
    <mergeCell ref="N23:O23"/>
    <mergeCell ref="B27:E27"/>
    <mergeCell ref="B29:E29"/>
    <mergeCell ref="F29:I29"/>
    <mergeCell ref="J29:M29"/>
    <mergeCell ref="H27:I27"/>
    <mergeCell ref="B25:E25"/>
    <mergeCell ref="F25:I25"/>
    <mergeCell ref="J25:M25"/>
    <mergeCell ref="B50:C50"/>
    <mergeCell ref="F50:G50"/>
    <mergeCell ref="J50:K50"/>
    <mergeCell ref="N50:O50"/>
    <mergeCell ref="N29:Q29"/>
    <mergeCell ref="L27:R27"/>
    <mergeCell ref="B49:C49"/>
    <mergeCell ref="F49:G49"/>
    <mergeCell ref="J49:K49"/>
    <mergeCell ref="N49:O49"/>
    <mergeCell ref="L55:R55"/>
    <mergeCell ref="B52:C52"/>
    <mergeCell ref="F52:G52"/>
    <mergeCell ref="J52:K52"/>
    <mergeCell ref="N52:O52"/>
    <mergeCell ref="B51:C51"/>
    <mergeCell ref="F51:G51"/>
    <mergeCell ref="J51:K51"/>
    <mergeCell ref="N51:O51"/>
    <mergeCell ref="B57:E57"/>
    <mergeCell ref="F57:I57"/>
    <mergeCell ref="J57:M57"/>
    <mergeCell ref="N57:Q57"/>
    <mergeCell ref="N53:Q53"/>
    <mergeCell ref="B55:E55"/>
    <mergeCell ref="H55:I55"/>
    <mergeCell ref="B53:E53"/>
    <mergeCell ref="F53:I53"/>
    <mergeCell ref="J53:M53"/>
    <mergeCell ref="B78:C78"/>
    <mergeCell ref="F78:G78"/>
    <mergeCell ref="J78:K78"/>
    <mergeCell ref="N78:O78"/>
    <mergeCell ref="B77:C77"/>
    <mergeCell ref="F77:G77"/>
    <mergeCell ref="J77:K77"/>
    <mergeCell ref="N77:O77"/>
    <mergeCell ref="B80:C80"/>
    <mergeCell ref="F80:G80"/>
    <mergeCell ref="J80:K80"/>
    <mergeCell ref="N80:O80"/>
    <mergeCell ref="B79:C79"/>
    <mergeCell ref="F79:G79"/>
    <mergeCell ref="J79:K79"/>
    <mergeCell ref="N79:O79"/>
    <mergeCell ref="L83:R83"/>
    <mergeCell ref="B83:E83"/>
    <mergeCell ref="H83:I83"/>
    <mergeCell ref="B81:E81"/>
    <mergeCell ref="F81:I81"/>
    <mergeCell ref="J81:M81"/>
    <mergeCell ref="N81:Q81"/>
    <mergeCell ref="U21:V21"/>
    <mergeCell ref="Y21:Z21"/>
    <mergeCell ref="AC21:AD21"/>
    <mergeCell ref="AG21:AH21"/>
    <mergeCell ref="U1:X1"/>
    <mergeCell ref="Y1:AB1"/>
    <mergeCell ref="AC1:AF1"/>
    <mergeCell ref="AG1:AJ1"/>
    <mergeCell ref="U23:V23"/>
    <mergeCell ref="Y23:Z23"/>
    <mergeCell ref="AC23:AD23"/>
    <mergeCell ref="AG23:AH23"/>
    <mergeCell ref="U22:V22"/>
    <mergeCell ref="Y22:Z22"/>
    <mergeCell ref="AC22:AD22"/>
    <mergeCell ref="AG22:AH22"/>
    <mergeCell ref="AG29:AJ29"/>
    <mergeCell ref="U25:X25"/>
    <mergeCell ref="Y25:AB25"/>
    <mergeCell ref="AC25:AF25"/>
    <mergeCell ref="AG25:AJ25"/>
    <mergeCell ref="U24:V24"/>
    <mergeCell ref="Y24:Z24"/>
    <mergeCell ref="AC24:AD24"/>
    <mergeCell ref="AG24:AH24"/>
    <mergeCell ref="U49:V49"/>
    <mergeCell ref="Y49:Z49"/>
    <mergeCell ref="AC49:AD49"/>
    <mergeCell ref="AG49:AH49"/>
    <mergeCell ref="U27:X27"/>
    <mergeCell ref="AA27:AB27"/>
    <mergeCell ref="AE27:AK27"/>
    <mergeCell ref="U29:X29"/>
    <mergeCell ref="Y29:AB29"/>
    <mergeCell ref="AC29:AF29"/>
    <mergeCell ref="U51:V51"/>
    <mergeCell ref="Y51:Z51"/>
    <mergeCell ref="AC51:AD51"/>
    <mergeCell ref="AG51:AH51"/>
    <mergeCell ref="U50:V50"/>
    <mergeCell ref="Y50:Z50"/>
    <mergeCell ref="AC50:AD50"/>
    <mergeCell ref="AG50:AH50"/>
    <mergeCell ref="U53:X53"/>
    <mergeCell ref="Y53:AB53"/>
    <mergeCell ref="AC53:AF53"/>
    <mergeCell ref="AG53:AJ53"/>
    <mergeCell ref="U52:V52"/>
    <mergeCell ref="Y52:Z52"/>
    <mergeCell ref="AC52:AD52"/>
    <mergeCell ref="AG52:AH52"/>
    <mergeCell ref="U57:X57"/>
    <mergeCell ref="Y57:AB57"/>
    <mergeCell ref="AC57:AF57"/>
    <mergeCell ref="AG57:AJ57"/>
    <mergeCell ref="U55:X55"/>
    <mergeCell ref="AA55:AB55"/>
    <mergeCell ref="AE55:AK55"/>
    <mergeCell ref="U78:V78"/>
    <mergeCell ref="Y78:Z78"/>
    <mergeCell ref="AC78:AD78"/>
    <mergeCell ref="AG78:AH78"/>
    <mergeCell ref="U77:V77"/>
    <mergeCell ref="Y77:Z77"/>
    <mergeCell ref="AC77:AD77"/>
    <mergeCell ref="AG77:AH77"/>
    <mergeCell ref="U80:V80"/>
    <mergeCell ref="Y80:Z80"/>
    <mergeCell ref="AC80:AD80"/>
    <mergeCell ref="AG80:AH80"/>
    <mergeCell ref="U79:V79"/>
    <mergeCell ref="Y79:Z79"/>
    <mergeCell ref="AC79:AD79"/>
    <mergeCell ref="AG79:AH79"/>
    <mergeCell ref="U83:X83"/>
    <mergeCell ref="AA83:AB83"/>
    <mergeCell ref="AE83:AK83"/>
    <mergeCell ref="U81:X81"/>
    <mergeCell ref="Y81:AB81"/>
    <mergeCell ref="AC81:AF81"/>
    <mergeCell ref="AG81:AJ81"/>
  </mergeCells>
  <printOptions horizontalCentered="1" verticalCentered="1"/>
  <pageMargins left="0" right="0" top="0" bottom="0" header="0" footer="0"/>
  <pageSetup horizontalDpi="300" verticalDpi="300" orientation="landscape" paperSize="9" scale="113" r:id="rId1"/>
  <headerFooter alignWithMargins="0">
    <oddHeader>&amp;C16.09 2012 Neutraubling Miniatur</oddHeader>
  </headerFooter>
  <rowBreaks count="2" manualBreakCount="2">
    <brk id="28" max="255" man="1"/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06"/>
  <sheetViews>
    <sheetView showGridLines="0" zoomScalePageLayoutView="0" workbookViewId="0" topLeftCell="A34">
      <selection activeCell="H39" sqref="H39"/>
    </sheetView>
  </sheetViews>
  <sheetFormatPr defaultColWidth="11.421875" defaultRowHeight="12.75"/>
  <cols>
    <col min="1" max="1" width="6.00390625" style="1" bestFit="1" customWidth="1"/>
    <col min="2" max="2" width="22.57421875" style="1" bestFit="1" customWidth="1"/>
    <col min="3" max="3" width="15.28125" style="1" bestFit="1" customWidth="1"/>
    <col min="4" max="4" width="6.7109375" style="1" bestFit="1" customWidth="1"/>
    <col min="5" max="5" width="34.00390625" style="1" bestFit="1" customWidth="1"/>
    <col min="6" max="6" width="9.421875" style="9" bestFit="1" customWidth="1"/>
    <col min="7" max="16384" width="11.421875" style="1" customWidth="1"/>
  </cols>
  <sheetData>
    <row r="1" spans="1:6" ht="12.75">
      <c r="A1" s="60" t="s">
        <v>39</v>
      </c>
      <c r="B1" s="60" t="s">
        <v>1</v>
      </c>
      <c r="C1" s="60" t="s">
        <v>40</v>
      </c>
      <c r="D1" s="60" t="s">
        <v>41</v>
      </c>
      <c r="E1" s="60" t="s">
        <v>2</v>
      </c>
      <c r="F1" s="60" t="s">
        <v>42</v>
      </c>
    </row>
    <row r="2" spans="1:6" ht="12.75">
      <c r="A2" s="58">
        <v>0</v>
      </c>
      <c r="B2" s="61" t="s">
        <v>35</v>
      </c>
      <c r="C2" s="61" t="s">
        <v>35</v>
      </c>
      <c r="D2" s="58" t="s">
        <v>35</v>
      </c>
      <c r="E2" s="61" t="s">
        <v>35</v>
      </c>
      <c r="F2" s="11" t="s">
        <v>35</v>
      </c>
    </row>
    <row r="3" spans="1:6" ht="12.75">
      <c r="A3" s="174">
        <v>463</v>
      </c>
      <c r="B3" s="175" t="s">
        <v>170</v>
      </c>
      <c r="C3" s="175" t="s">
        <v>171</v>
      </c>
      <c r="D3" s="176" t="s">
        <v>78</v>
      </c>
      <c r="E3" s="177" t="s">
        <v>172</v>
      </c>
      <c r="F3" s="173" t="s">
        <v>270</v>
      </c>
    </row>
    <row r="4" spans="1:6" ht="12.75">
      <c r="A4" s="174">
        <v>31091</v>
      </c>
      <c r="B4" s="175" t="s">
        <v>173</v>
      </c>
      <c r="C4" s="175" t="s">
        <v>174</v>
      </c>
      <c r="D4" s="176" t="s">
        <v>78</v>
      </c>
      <c r="E4" s="177" t="s">
        <v>172</v>
      </c>
      <c r="F4" s="173" t="s">
        <v>270</v>
      </c>
    </row>
    <row r="5" spans="1:6" ht="12.75">
      <c r="A5" s="174">
        <v>40475</v>
      </c>
      <c r="B5" s="175" t="s">
        <v>175</v>
      </c>
      <c r="C5" s="175" t="s">
        <v>176</v>
      </c>
      <c r="D5" s="176" t="s">
        <v>78</v>
      </c>
      <c r="E5" s="177" t="s">
        <v>172</v>
      </c>
      <c r="F5" s="173" t="s">
        <v>270</v>
      </c>
    </row>
    <row r="6" spans="1:6" ht="12.75">
      <c r="A6" s="174">
        <v>42555</v>
      </c>
      <c r="B6" s="175" t="s">
        <v>177</v>
      </c>
      <c r="C6" s="175" t="s">
        <v>178</v>
      </c>
      <c r="D6" s="176" t="s">
        <v>78</v>
      </c>
      <c r="E6" s="177" t="s">
        <v>172</v>
      </c>
      <c r="F6" s="173" t="s">
        <v>270</v>
      </c>
    </row>
    <row r="7" spans="1:6" ht="12.75">
      <c r="A7" s="174">
        <v>42233</v>
      </c>
      <c r="B7" s="175" t="s">
        <v>179</v>
      </c>
      <c r="C7" s="175" t="s">
        <v>180</v>
      </c>
      <c r="D7" s="176" t="s">
        <v>79</v>
      </c>
      <c r="E7" s="177" t="s">
        <v>172</v>
      </c>
      <c r="F7" s="173" t="s">
        <v>270</v>
      </c>
    </row>
    <row r="8" spans="1:6" ht="12.75">
      <c r="A8" s="174">
        <v>42234</v>
      </c>
      <c r="B8" s="175" t="s">
        <v>179</v>
      </c>
      <c r="C8" s="175" t="s">
        <v>162</v>
      </c>
      <c r="D8" s="176" t="s">
        <v>78</v>
      </c>
      <c r="E8" s="177" t="s">
        <v>172</v>
      </c>
      <c r="F8" s="173" t="s">
        <v>270</v>
      </c>
    </row>
    <row r="9" spans="1:6" ht="12.75">
      <c r="A9" s="174">
        <v>5387</v>
      </c>
      <c r="B9" s="175" t="s">
        <v>181</v>
      </c>
      <c r="C9" s="175" t="s">
        <v>81</v>
      </c>
      <c r="D9" s="176" t="s">
        <v>51</v>
      </c>
      <c r="E9" s="177" t="s">
        <v>172</v>
      </c>
      <c r="F9" s="173" t="s">
        <v>270</v>
      </c>
    </row>
    <row r="10" spans="1:6" ht="12.75">
      <c r="A10" s="174">
        <v>24416</v>
      </c>
      <c r="B10" s="175" t="s">
        <v>182</v>
      </c>
      <c r="C10" s="175" t="s">
        <v>183</v>
      </c>
      <c r="D10" s="176" t="s">
        <v>78</v>
      </c>
      <c r="E10" s="177" t="s">
        <v>172</v>
      </c>
      <c r="F10" s="173" t="s">
        <v>270</v>
      </c>
    </row>
    <row r="11" spans="1:6" s="57" customFormat="1" ht="12.75">
      <c r="A11" s="174">
        <v>29237</v>
      </c>
      <c r="B11" s="175" t="s">
        <v>184</v>
      </c>
      <c r="C11" s="175" t="s">
        <v>185</v>
      </c>
      <c r="D11" s="176" t="s">
        <v>78</v>
      </c>
      <c r="E11" s="177" t="s">
        <v>151</v>
      </c>
      <c r="F11" s="173" t="s">
        <v>157</v>
      </c>
    </row>
    <row r="12" spans="1:6" s="57" customFormat="1" ht="12.75">
      <c r="A12" s="174">
        <v>26955</v>
      </c>
      <c r="B12" s="175" t="s">
        <v>186</v>
      </c>
      <c r="C12" s="175" t="s">
        <v>187</v>
      </c>
      <c r="D12" s="176" t="s">
        <v>78</v>
      </c>
      <c r="E12" s="177" t="s">
        <v>151</v>
      </c>
      <c r="F12" s="173" t="s">
        <v>157</v>
      </c>
    </row>
    <row r="13" spans="1:6" s="57" customFormat="1" ht="12.75">
      <c r="A13" s="174">
        <v>46401</v>
      </c>
      <c r="B13" s="175" t="s">
        <v>158</v>
      </c>
      <c r="C13" s="175" t="s">
        <v>134</v>
      </c>
      <c r="D13" s="176" t="s">
        <v>78</v>
      </c>
      <c r="E13" s="177" t="s">
        <v>151</v>
      </c>
      <c r="F13" s="173" t="s">
        <v>157</v>
      </c>
    </row>
    <row r="14" spans="1:6" s="57" customFormat="1" ht="12.75">
      <c r="A14" s="174">
        <v>49424</v>
      </c>
      <c r="B14" s="175" t="s">
        <v>188</v>
      </c>
      <c r="C14" s="175" t="s">
        <v>141</v>
      </c>
      <c r="D14" s="176" t="s">
        <v>78</v>
      </c>
      <c r="E14" s="177" t="s">
        <v>151</v>
      </c>
      <c r="F14" s="173" t="s">
        <v>157</v>
      </c>
    </row>
    <row r="15" spans="1:6" s="57" customFormat="1" ht="12.75">
      <c r="A15" s="174">
        <v>46406</v>
      </c>
      <c r="B15" s="175" t="s">
        <v>189</v>
      </c>
      <c r="C15" s="175" t="s">
        <v>190</v>
      </c>
      <c r="D15" s="176" t="s">
        <v>78</v>
      </c>
      <c r="E15" s="177" t="s">
        <v>151</v>
      </c>
      <c r="F15" s="173" t="s">
        <v>157</v>
      </c>
    </row>
    <row r="16" spans="1:6" s="57" customFormat="1" ht="12.75">
      <c r="A16" s="174">
        <v>6280</v>
      </c>
      <c r="B16" s="175" t="s">
        <v>159</v>
      </c>
      <c r="C16" s="175" t="s">
        <v>160</v>
      </c>
      <c r="D16" s="176" t="s">
        <v>48</v>
      </c>
      <c r="E16" s="177" t="s">
        <v>151</v>
      </c>
      <c r="F16" s="173" t="s">
        <v>157</v>
      </c>
    </row>
    <row r="17" spans="1:6" s="57" customFormat="1" ht="12.75">
      <c r="A17" s="174">
        <v>4065</v>
      </c>
      <c r="B17" s="175" t="s">
        <v>155</v>
      </c>
      <c r="C17" s="175" t="s">
        <v>161</v>
      </c>
      <c r="D17" s="176" t="s">
        <v>51</v>
      </c>
      <c r="E17" s="177" t="s">
        <v>151</v>
      </c>
      <c r="F17" s="173" t="s">
        <v>157</v>
      </c>
    </row>
    <row r="18" spans="1:6" s="57" customFormat="1" ht="12.75">
      <c r="A18" s="174">
        <v>4076</v>
      </c>
      <c r="B18" s="175" t="s">
        <v>155</v>
      </c>
      <c r="C18" s="175" t="s">
        <v>156</v>
      </c>
      <c r="D18" s="176" t="s">
        <v>48</v>
      </c>
      <c r="E18" s="177" t="s">
        <v>151</v>
      </c>
      <c r="F18" s="173" t="s">
        <v>157</v>
      </c>
    </row>
    <row r="19" spans="1:6" ht="12.75">
      <c r="A19" s="174">
        <v>5081</v>
      </c>
      <c r="B19" s="175" t="s">
        <v>191</v>
      </c>
      <c r="C19" s="175" t="s">
        <v>192</v>
      </c>
      <c r="D19" s="176" t="s">
        <v>48</v>
      </c>
      <c r="E19" s="177" t="s">
        <v>151</v>
      </c>
      <c r="F19" s="173" t="s">
        <v>157</v>
      </c>
    </row>
    <row r="20" spans="1:6" ht="12.75">
      <c r="A20" s="174">
        <v>3488</v>
      </c>
      <c r="B20" s="175" t="s">
        <v>186</v>
      </c>
      <c r="C20" s="175" t="s">
        <v>193</v>
      </c>
      <c r="D20" s="176" t="s">
        <v>48</v>
      </c>
      <c r="E20" s="177" t="s">
        <v>151</v>
      </c>
      <c r="F20" s="173" t="s">
        <v>157</v>
      </c>
    </row>
    <row r="21" spans="1:6" ht="12.75">
      <c r="A21" s="174">
        <v>31842</v>
      </c>
      <c r="B21" s="175" t="s">
        <v>91</v>
      </c>
      <c r="C21" s="175" t="s">
        <v>92</v>
      </c>
      <c r="D21" s="176" t="s">
        <v>78</v>
      </c>
      <c r="E21" s="177" t="s">
        <v>44</v>
      </c>
      <c r="F21" s="173" t="s">
        <v>45</v>
      </c>
    </row>
    <row r="22" spans="1:6" ht="12.75">
      <c r="A22" s="174">
        <v>28168</v>
      </c>
      <c r="B22" s="175" t="s">
        <v>90</v>
      </c>
      <c r="C22" s="175" t="s">
        <v>85</v>
      </c>
      <c r="D22" s="176" t="s">
        <v>79</v>
      </c>
      <c r="E22" s="177" t="s">
        <v>44</v>
      </c>
      <c r="F22" s="173" t="s">
        <v>271</v>
      </c>
    </row>
    <row r="23" spans="1:6" ht="12.75">
      <c r="A23" s="174">
        <v>6879</v>
      </c>
      <c r="B23" s="175" t="s">
        <v>194</v>
      </c>
      <c r="C23" s="175" t="s">
        <v>195</v>
      </c>
      <c r="D23" s="176" t="s">
        <v>51</v>
      </c>
      <c r="E23" s="177" t="s">
        <v>44</v>
      </c>
      <c r="F23" s="173" t="s">
        <v>272</v>
      </c>
    </row>
    <row r="24" spans="1:6" ht="12.75">
      <c r="A24" s="174">
        <v>21828</v>
      </c>
      <c r="B24" s="175" t="s">
        <v>90</v>
      </c>
      <c r="C24" s="175" t="s">
        <v>82</v>
      </c>
      <c r="D24" s="176" t="s">
        <v>78</v>
      </c>
      <c r="E24" s="177" t="s">
        <v>44</v>
      </c>
      <c r="F24" s="173" t="s">
        <v>273</v>
      </c>
    </row>
    <row r="25" spans="1:6" ht="12.75">
      <c r="A25" s="174">
        <v>3935</v>
      </c>
      <c r="B25" s="175" t="s">
        <v>196</v>
      </c>
      <c r="C25" s="175" t="s">
        <v>195</v>
      </c>
      <c r="D25" s="176" t="s">
        <v>51</v>
      </c>
      <c r="E25" s="177" t="s">
        <v>44</v>
      </c>
      <c r="F25" s="173" t="s">
        <v>274</v>
      </c>
    </row>
    <row r="26" spans="1:6" ht="12.75">
      <c r="A26" s="174">
        <v>40638</v>
      </c>
      <c r="B26" s="175" t="s">
        <v>197</v>
      </c>
      <c r="C26" s="175" t="s">
        <v>134</v>
      </c>
      <c r="D26" s="176" t="s">
        <v>78</v>
      </c>
      <c r="E26" s="177" t="s">
        <v>44</v>
      </c>
      <c r="F26" s="173" t="s">
        <v>275</v>
      </c>
    </row>
    <row r="27" spans="1:6" ht="12.75">
      <c r="A27" s="174">
        <v>46124</v>
      </c>
      <c r="B27" s="175" t="s">
        <v>196</v>
      </c>
      <c r="C27" s="175" t="s">
        <v>198</v>
      </c>
      <c r="D27" s="176" t="s">
        <v>48</v>
      </c>
      <c r="E27" s="177" t="s">
        <v>44</v>
      </c>
      <c r="F27" s="173" t="s">
        <v>276</v>
      </c>
    </row>
    <row r="28" spans="1:6" ht="12.75">
      <c r="A28" s="174">
        <v>18496</v>
      </c>
      <c r="B28" s="175" t="s">
        <v>93</v>
      </c>
      <c r="C28" s="175" t="s">
        <v>94</v>
      </c>
      <c r="D28" s="176" t="s">
        <v>51</v>
      </c>
      <c r="E28" s="177" t="s">
        <v>44</v>
      </c>
      <c r="F28" s="173" t="s">
        <v>277</v>
      </c>
    </row>
    <row r="29" spans="1:6" ht="12.75">
      <c r="A29" s="174">
        <v>35182</v>
      </c>
      <c r="B29" s="175" t="s">
        <v>199</v>
      </c>
      <c r="C29" s="175" t="s">
        <v>200</v>
      </c>
      <c r="D29" s="176" t="s">
        <v>51</v>
      </c>
      <c r="E29" s="177" t="s">
        <v>44</v>
      </c>
      <c r="F29" s="173" t="s">
        <v>278</v>
      </c>
    </row>
    <row r="30" spans="1:6" ht="12.75">
      <c r="A30" s="174">
        <v>62270</v>
      </c>
      <c r="B30" s="175" t="s">
        <v>201</v>
      </c>
      <c r="C30" s="175" t="s">
        <v>202</v>
      </c>
      <c r="D30" s="176" t="s">
        <v>51</v>
      </c>
      <c r="E30" s="177" t="s">
        <v>44</v>
      </c>
      <c r="F30" s="173" t="s">
        <v>279</v>
      </c>
    </row>
    <row r="31" spans="1:6" ht="12.75">
      <c r="A31" s="174">
        <v>31613</v>
      </c>
      <c r="B31" s="175" t="s">
        <v>194</v>
      </c>
      <c r="C31" s="175" t="s">
        <v>203</v>
      </c>
      <c r="D31" s="176" t="s">
        <v>48</v>
      </c>
      <c r="E31" s="177" t="s">
        <v>44</v>
      </c>
      <c r="F31" s="173" t="s">
        <v>280</v>
      </c>
    </row>
    <row r="32" spans="1:6" ht="12.75">
      <c r="A32" s="174">
        <v>3938</v>
      </c>
      <c r="B32" s="175" t="s">
        <v>204</v>
      </c>
      <c r="C32" s="175" t="s">
        <v>202</v>
      </c>
      <c r="D32" s="176" t="s">
        <v>51</v>
      </c>
      <c r="E32" s="177" t="s">
        <v>44</v>
      </c>
      <c r="F32" s="173" t="s">
        <v>281</v>
      </c>
    </row>
    <row r="33" spans="1:6" ht="12.75">
      <c r="A33" s="174">
        <v>60359</v>
      </c>
      <c r="B33" s="175" t="s">
        <v>201</v>
      </c>
      <c r="C33" s="175" t="s">
        <v>205</v>
      </c>
      <c r="D33" s="176" t="s">
        <v>48</v>
      </c>
      <c r="E33" s="177" t="s">
        <v>44</v>
      </c>
      <c r="F33" s="173" t="s">
        <v>282</v>
      </c>
    </row>
    <row r="34" spans="1:6" ht="12.75">
      <c r="A34" s="174">
        <v>29277</v>
      </c>
      <c r="B34" s="175" t="s">
        <v>206</v>
      </c>
      <c r="C34" s="175" t="s">
        <v>207</v>
      </c>
      <c r="D34" s="176" t="s">
        <v>78</v>
      </c>
      <c r="E34" s="177" t="s">
        <v>46</v>
      </c>
      <c r="F34" s="173" t="s">
        <v>47</v>
      </c>
    </row>
    <row r="35" spans="1:6" ht="12.75">
      <c r="A35" s="174">
        <v>36046</v>
      </c>
      <c r="B35" s="175" t="s">
        <v>140</v>
      </c>
      <c r="C35" s="175" t="s">
        <v>141</v>
      </c>
      <c r="D35" s="176" t="s">
        <v>78</v>
      </c>
      <c r="E35" s="177" t="s">
        <v>46</v>
      </c>
      <c r="F35" s="173" t="s">
        <v>47</v>
      </c>
    </row>
    <row r="36" spans="1:6" ht="12.75">
      <c r="A36" s="174">
        <v>42343</v>
      </c>
      <c r="B36" s="175" t="s">
        <v>208</v>
      </c>
      <c r="C36" s="175" t="s">
        <v>209</v>
      </c>
      <c r="D36" s="176" t="s">
        <v>78</v>
      </c>
      <c r="E36" s="177" t="s">
        <v>46</v>
      </c>
      <c r="F36" s="173" t="s">
        <v>47</v>
      </c>
    </row>
    <row r="37" spans="1:6" ht="12.75">
      <c r="A37" s="174">
        <v>42335</v>
      </c>
      <c r="B37" s="175" t="s">
        <v>210</v>
      </c>
      <c r="C37" s="175" t="s">
        <v>211</v>
      </c>
      <c r="D37" s="176" t="s">
        <v>78</v>
      </c>
      <c r="E37" s="177" t="s">
        <v>46</v>
      </c>
      <c r="F37" s="173" t="s">
        <v>47</v>
      </c>
    </row>
    <row r="38" spans="1:6" ht="12.75">
      <c r="A38" s="174">
        <v>38090</v>
      </c>
      <c r="B38" s="175" t="s">
        <v>100</v>
      </c>
      <c r="C38" s="175" t="s">
        <v>83</v>
      </c>
      <c r="D38" s="176" t="s">
        <v>78</v>
      </c>
      <c r="E38" s="177" t="s">
        <v>46</v>
      </c>
      <c r="F38" s="173" t="s">
        <v>47</v>
      </c>
    </row>
    <row r="39" spans="1:6" ht="12.75">
      <c r="A39" s="174">
        <v>26576</v>
      </c>
      <c r="B39" s="175" t="s">
        <v>101</v>
      </c>
      <c r="C39" s="175" t="s">
        <v>120</v>
      </c>
      <c r="D39" s="176" t="s">
        <v>78</v>
      </c>
      <c r="E39" s="177" t="s">
        <v>46</v>
      </c>
      <c r="F39" s="173" t="s">
        <v>47</v>
      </c>
    </row>
    <row r="40" spans="1:6" ht="12.75">
      <c r="A40" s="174">
        <v>6117</v>
      </c>
      <c r="B40" s="175" t="s">
        <v>212</v>
      </c>
      <c r="C40" s="175" t="s">
        <v>213</v>
      </c>
      <c r="D40" s="176" t="s">
        <v>51</v>
      </c>
      <c r="E40" s="177" t="s">
        <v>46</v>
      </c>
      <c r="F40" s="173" t="s">
        <v>47</v>
      </c>
    </row>
    <row r="41" spans="1:6" ht="12.75">
      <c r="A41" s="174">
        <v>37654</v>
      </c>
      <c r="B41" s="175" t="s">
        <v>107</v>
      </c>
      <c r="C41" s="175" t="s">
        <v>86</v>
      </c>
      <c r="D41" s="176" t="s">
        <v>78</v>
      </c>
      <c r="E41" s="177" t="s">
        <v>46</v>
      </c>
      <c r="F41" s="173" t="s">
        <v>47</v>
      </c>
    </row>
    <row r="42" spans="1:6" ht="12.75">
      <c r="A42" s="174">
        <v>41227</v>
      </c>
      <c r="B42" s="175" t="s">
        <v>124</v>
      </c>
      <c r="C42" s="175" t="s">
        <v>125</v>
      </c>
      <c r="D42" s="176" t="s">
        <v>78</v>
      </c>
      <c r="E42" s="177" t="s">
        <v>46</v>
      </c>
      <c r="F42" s="173" t="s">
        <v>47</v>
      </c>
    </row>
    <row r="43" spans="1:6" ht="12.75">
      <c r="A43" s="174">
        <v>38056</v>
      </c>
      <c r="B43" s="175" t="s">
        <v>214</v>
      </c>
      <c r="C43" s="175" t="s">
        <v>215</v>
      </c>
      <c r="D43" s="176" t="s">
        <v>51</v>
      </c>
      <c r="E43" s="177" t="s">
        <v>46</v>
      </c>
      <c r="F43" s="173" t="s">
        <v>47</v>
      </c>
    </row>
    <row r="44" spans="1:6" ht="12.75">
      <c r="A44" s="174">
        <v>63732</v>
      </c>
      <c r="B44" s="175" t="s">
        <v>216</v>
      </c>
      <c r="C44" s="175" t="s">
        <v>86</v>
      </c>
      <c r="D44" s="176" t="s">
        <v>78</v>
      </c>
      <c r="E44" s="177" t="s">
        <v>46</v>
      </c>
      <c r="F44" s="173" t="s">
        <v>47</v>
      </c>
    </row>
    <row r="45" spans="1:6" ht="12.75">
      <c r="A45" s="174">
        <v>38091</v>
      </c>
      <c r="B45" s="175" t="s">
        <v>100</v>
      </c>
      <c r="C45" s="175" t="s">
        <v>217</v>
      </c>
      <c r="D45" s="176" t="s">
        <v>79</v>
      </c>
      <c r="E45" s="177" t="s">
        <v>46</v>
      </c>
      <c r="F45" s="173" t="s">
        <v>47</v>
      </c>
    </row>
    <row r="46" spans="1:6" ht="12.75">
      <c r="A46" s="174">
        <v>36519</v>
      </c>
      <c r="B46" s="175" t="s">
        <v>97</v>
      </c>
      <c r="C46" s="175" t="s">
        <v>98</v>
      </c>
      <c r="D46" s="176" t="s">
        <v>51</v>
      </c>
      <c r="E46" s="177" t="s">
        <v>46</v>
      </c>
      <c r="F46" s="173" t="s">
        <v>47</v>
      </c>
    </row>
    <row r="47" spans="1:6" ht="12.75">
      <c r="A47" s="174">
        <v>37653</v>
      </c>
      <c r="B47" s="175" t="s">
        <v>107</v>
      </c>
      <c r="C47" s="175" t="s">
        <v>308</v>
      </c>
      <c r="D47" s="176" t="s">
        <v>79</v>
      </c>
      <c r="E47" s="177" t="s">
        <v>46</v>
      </c>
      <c r="F47" s="173" t="s">
        <v>47</v>
      </c>
    </row>
    <row r="48" spans="1:6" ht="12.75">
      <c r="A48" s="174">
        <v>66759</v>
      </c>
      <c r="B48" s="175" t="s">
        <v>218</v>
      </c>
      <c r="C48" s="175" t="s">
        <v>219</v>
      </c>
      <c r="D48" s="176" t="s">
        <v>78</v>
      </c>
      <c r="E48" s="177" t="s">
        <v>46</v>
      </c>
      <c r="F48" s="173" t="s">
        <v>47</v>
      </c>
    </row>
    <row r="49" spans="1:6" ht="12.75">
      <c r="A49" s="174">
        <v>45174</v>
      </c>
      <c r="B49" s="175" t="s">
        <v>123</v>
      </c>
      <c r="C49" s="175" t="s">
        <v>82</v>
      </c>
      <c r="D49" s="176" t="s">
        <v>78</v>
      </c>
      <c r="E49" s="177" t="s">
        <v>46</v>
      </c>
      <c r="F49" s="173" t="s">
        <v>47</v>
      </c>
    </row>
    <row r="50" spans="1:6" ht="12.75">
      <c r="A50" s="174">
        <v>66760</v>
      </c>
      <c r="B50" s="175" t="s">
        <v>220</v>
      </c>
      <c r="C50" s="175" t="s">
        <v>221</v>
      </c>
      <c r="D50" s="176" t="s">
        <v>78</v>
      </c>
      <c r="E50" s="177" t="s">
        <v>46</v>
      </c>
      <c r="F50" s="173" t="s">
        <v>47</v>
      </c>
    </row>
    <row r="51" spans="1:6" ht="12.75">
      <c r="A51" s="174">
        <v>341</v>
      </c>
      <c r="B51" s="175" t="s">
        <v>102</v>
      </c>
      <c r="C51" s="175" t="s">
        <v>103</v>
      </c>
      <c r="D51" s="176" t="s">
        <v>78</v>
      </c>
      <c r="E51" s="177" t="s">
        <v>49</v>
      </c>
      <c r="F51" s="173" t="s">
        <v>50</v>
      </c>
    </row>
    <row r="52" spans="1:6" ht="12.75">
      <c r="A52" s="174">
        <v>48286</v>
      </c>
      <c r="B52" s="175" t="s">
        <v>222</v>
      </c>
      <c r="C52" s="175" t="s">
        <v>190</v>
      </c>
      <c r="D52" s="176" t="s">
        <v>78</v>
      </c>
      <c r="E52" s="177" t="s">
        <v>49</v>
      </c>
      <c r="F52" s="173" t="s">
        <v>50</v>
      </c>
    </row>
    <row r="53" spans="1:6" ht="12.75">
      <c r="A53" s="174">
        <v>18421</v>
      </c>
      <c r="B53" s="175" t="s">
        <v>96</v>
      </c>
      <c r="C53" s="175" t="s">
        <v>88</v>
      </c>
      <c r="D53" s="176" t="s">
        <v>51</v>
      </c>
      <c r="E53" s="177" t="s">
        <v>49</v>
      </c>
      <c r="F53" s="173" t="s">
        <v>50</v>
      </c>
    </row>
    <row r="54" spans="1:6" ht="12.75">
      <c r="A54" s="174">
        <v>48281</v>
      </c>
      <c r="B54" s="175" t="s">
        <v>223</v>
      </c>
      <c r="C54" s="175" t="s">
        <v>224</v>
      </c>
      <c r="D54" s="176" t="s">
        <v>78</v>
      </c>
      <c r="E54" s="177" t="s">
        <v>49</v>
      </c>
      <c r="F54" s="173" t="s">
        <v>50</v>
      </c>
    </row>
    <row r="55" spans="1:6" ht="12.75">
      <c r="A55" s="174">
        <v>40845</v>
      </c>
      <c r="B55" s="175" t="s">
        <v>104</v>
      </c>
      <c r="C55" s="175" t="s">
        <v>99</v>
      </c>
      <c r="D55" s="176" t="s">
        <v>51</v>
      </c>
      <c r="E55" s="177" t="s">
        <v>49</v>
      </c>
      <c r="F55" s="173" t="s">
        <v>50</v>
      </c>
    </row>
    <row r="56" spans="1:6" ht="12.75">
      <c r="A56" s="174">
        <v>37390</v>
      </c>
      <c r="B56" s="175" t="s">
        <v>154</v>
      </c>
      <c r="C56" s="175" t="s">
        <v>127</v>
      </c>
      <c r="D56" s="176" t="s">
        <v>78</v>
      </c>
      <c r="E56" s="177" t="s">
        <v>49</v>
      </c>
      <c r="F56" s="173" t="s">
        <v>50</v>
      </c>
    </row>
    <row r="57" spans="1:6" ht="12.75">
      <c r="A57" s="174">
        <v>29721</v>
      </c>
      <c r="B57" s="175" t="s">
        <v>126</v>
      </c>
      <c r="C57" s="175" t="s">
        <v>127</v>
      </c>
      <c r="D57" s="176" t="s">
        <v>78</v>
      </c>
      <c r="E57" s="177" t="s">
        <v>49</v>
      </c>
      <c r="F57" s="173" t="s">
        <v>50</v>
      </c>
    </row>
    <row r="58" spans="1:6" ht="12.75">
      <c r="A58" s="174">
        <v>66313</v>
      </c>
      <c r="B58" s="175" t="s">
        <v>225</v>
      </c>
      <c r="C58" s="175" t="s">
        <v>207</v>
      </c>
      <c r="D58" s="176" t="s">
        <v>78</v>
      </c>
      <c r="E58" s="177" t="s">
        <v>49</v>
      </c>
      <c r="F58" s="173" t="s">
        <v>50</v>
      </c>
    </row>
    <row r="59" spans="1:6" ht="12.75">
      <c r="A59" s="174">
        <v>6367</v>
      </c>
      <c r="B59" s="175" t="s">
        <v>226</v>
      </c>
      <c r="C59" s="175" t="s">
        <v>227</v>
      </c>
      <c r="D59" s="176" t="s">
        <v>48</v>
      </c>
      <c r="E59" s="177" t="s">
        <v>49</v>
      </c>
      <c r="F59" s="173" t="s">
        <v>50</v>
      </c>
    </row>
    <row r="60" spans="1:6" ht="12.75">
      <c r="A60" s="174">
        <v>29722</v>
      </c>
      <c r="B60" s="175" t="s">
        <v>101</v>
      </c>
      <c r="C60" s="175" t="s">
        <v>87</v>
      </c>
      <c r="D60" s="176" t="s">
        <v>51</v>
      </c>
      <c r="E60" s="177" t="s">
        <v>49</v>
      </c>
      <c r="F60" s="173" t="s">
        <v>50</v>
      </c>
    </row>
    <row r="61" spans="1:6" ht="12.75">
      <c r="A61" s="174">
        <v>35587</v>
      </c>
      <c r="B61" s="175" t="s">
        <v>228</v>
      </c>
      <c r="C61" s="175" t="s">
        <v>229</v>
      </c>
      <c r="D61" s="176" t="s">
        <v>79</v>
      </c>
      <c r="E61" s="177" t="s">
        <v>49</v>
      </c>
      <c r="F61" s="173" t="s">
        <v>50</v>
      </c>
    </row>
    <row r="62" spans="1:6" ht="12.75">
      <c r="A62" s="174">
        <v>38337</v>
      </c>
      <c r="B62" s="175" t="s">
        <v>230</v>
      </c>
      <c r="C62" s="175" t="s">
        <v>231</v>
      </c>
      <c r="D62" s="176" t="s">
        <v>78</v>
      </c>
      <c r="E62" s="177" t="s">
        <v>49</v>
      </c>
      <c r="F62" s="173" t="s">
        <v>50</v>
      </c>
    </row>
    <row r="63" spans="1:6" ht="12.75">
      <c r="A63" s="174">
        <v>35588</v>
      </c>
      <c r="B63" s="175" t="s">
        <v>228</v>
      </c>
      <c r="C63" s="175" t="s">
        <v>125</v>
      </c>
      <c r="D63" s="176" t="s">
        <v>51</v>
      </c>
      <c r="E63" s="177" t="s">
        <v>49</v>
      </c>
      <c r="F63" s="173" t="s">
        <v>50</v>
      </c>
    </row>
    <row r="64" spans="1:6" ht="12.75">
      <c r="A64" s="174">
        <v>5959</v>
      </c>
      <c r="B64" s="175" t="s">
        <v>106</v>
      </c>
      <c r="C64" s="175" t="s">
        <v>84</v>
      </c>
      <c r="D64" s="176" t="s">
        <v>51</v>
      </c>
      <c r="E64" s="177" t="s">
        <v>49</v>
      </c>
      <c r="F64" s="173" t="s">
        <v>50</v>
      </c>
    </row>
    <row r="65" spans="1:6" ht="12.75">
      <c r="A65" s="174">
        <v>66756</v>
      </c>
      <c r="B65" s="175" t="s">
        <v>232</v>
      </c>
      <c r="C65" s="175" t="s">
        <v>185</v>
      </c>
      <c r="D65" s="176" t="s">
        <v>78</v>
      </c>
      <c r="E65" s="177" t="s">
        <v>49</v>
      </c>
      <c r="F65" s="173" t="s">
        <v>50</v>
      </c>
    </row>
    <row r="66" spans="1:6" ht="12.75">
      <c r="A66" s="174">
        <v>38339</v>
      </c>
      <c r="B66" s="175" t="s">
        <v>230</v>
      </c>
      <c r="C66" s="175" t="s">
        <v>233</v>
      </c>
      <c r="D66" s="176" t="s">
        <v>79</v>
      </c>
      <c r="E66" s="177" t="s">
        <v>49</v>
      </c>
      <c r="F66" s="173" t="s">
        <v>50</v>
      </c>
    </row>
    <row r="67" spans="1:6" ht="12.75">
      <c r="A67" s="174">
        <v>5739</v>
      </c>
      <c r="B67" s="175" t="s">
        <v>105</v>
      </c>
      <c r="C67" s="175" t="s">
        <v>95</v>
      </c>
      <c r="D67" s="176" t="s">
        <v>48</v>
      </c>
      <c r="E67" s="177" t="s">
        <v>49</v>
      </c>
      <c r="F67" s="173" t="s">
        <v>50</v>
      </c>
    </row>
    <row r="68" spans="1:6" ht="12.75">
      <c r="A68" s="174">
        <v>66645</v>
      </c>
      <c r="B68" s="175" t="s">
        <v>149</v>
      </c>
      <c r="C68" s="175" t="s">
        <v>234</v>
      </c>
      <c r="D68" s="176" t="s">
        <v>78</v>
      </c>
      <c r="E68" s="177" t="s">
        <v>49</v>
      </c>
      <c r="F68" s="173" t="s">
        <v>50</v>
      </c>
    </row>
    <row r="69" spans="1:6" ht="12.75">
      <c r="A69" s="174">
        <v>66757</v>
      </c>
      <c r="B69" s="175" t="s">
        <v>232</v>
      </c>
      <c r="C69" s="175" t="s">
        <v>235</v>
      </c>
      <c r="D69" s="176" t="s">
        <v>79</v>
      </c>
      <c r="E69" s="177" t="s">
        <v>49</v>
      </c>
      <c r="F69" s="173" t="s">
        <v>50</v>
      </c>
    </row>
    <row r="70" spans="1:6" ht="12.75">
      <c r="A70" s="174">
        <v>38610</v>
      </c>
      <c r="B70" s="175" t="s">
        <v>236</v>
      </c>
      <c r="C70" s="175" t="s">
        <v>237</v>
      </c>
      <c r="D70" s="176" t="s">
        <v>79</v>
      </c>
      <c r="E70" s="177" t="s">
        <v>49</v>
      </c>
      <c r="F70" s="173" t="s">
        <v>50</v>
      </c>
    </row>
    <row r="71" spans="1:6" ht="12.75">
      <c r="A71" s="174">
        <v>38632</v>
      </c>
      <c r="B71" s="175" t="s">
        <v>149</v>
      </c>
      <c r="C71" s="175" t="s">
        <v>150</v>
      </c>
      <c r="D71" s="176" t="s">
        <v>78</v>
      </c>
      <c r="E71" s="177" t="s">
        <v>49</v>
      </c>
      <c r="F71" s="173" t="s">
        <v>50</v>
      </c>
    </row>
    <row r="72" spans="1:6" ht="12.75">
      <c r="A72" s="174">
        <v>60125</v>
      </c>
      <c r="B72" s="175" t="s">
        <v>238</v>
      </c>
      <c r="C72" s="175" t="s">
        <v>98</v>
      </c>
      <c r="D72" s="176" t="s">
        <v>51</v>
      </c>
      <c r="E72" s="177" t="s">
        <v>49</v>
      </c>
      <c r="F72" s="173" t="s">
        <v>50</v>
      </c>
    </row>
    <row r="73" spans="1:6" ht="12.75">
      <c r="A73" s="174">
        <v>5257</v>
      </c>
      <c r="B73" s="175" t="s">
        <v>239</v>
      </c>
      <c r="C73" s="175" t="s">
        <v>240</v>
      </c>
      <c r="D73" s="176" t="s">
        <v>48</v>
      </c>
      <c r="E73" s="177" t="s">
        <v>49</v>
      </c>
      <c r="F73" s="173" t="s">
        <v>50</v>
      </c>
    </row>
    <row r="74" spans="1:6" ht="12.75">
      <c r="A74" s="174">
        <v>10566</v>
      </c>
      <c r="B74" s="175" t="s">
        <v>89</v>
      </c>
      <c r="C74" s="175" t="s">
        <v>241</v>
      </c>
      <c r="D74" s="176" t="s">
        <v>51</v>
      </c>
      <c r="E74" s="177" t="s">
        <v>52</v>
      </c>
      <c r="F74" s="173" t="s">
        <v>53</v>
      </c>
    </row>
    <row r="75" spans="1:6" ht="12.75">
      <c r="A75" s="174">
        <v>29768</v>
      </c>
      <c r="B75" s="175" t="s">
        <v>242</v>
      </c>
      <c r="C75" s="175" t="s">
        <v>243</v>
      </c>
      <c r="D75" s="176" t="s">
        <v>79</v>
      </c>
      <c r="E75" s="177" t="s">
        <v>52</v>
      </c>
      <c r="F75" s="173" t="s">
        <v>53</v>
      </c>
    </row>
    <row r="76" spans="1:6" ht="12.75">
      <c r="A76" s="174">
        <v>36949</v>
      </c>
      <c r="B76" s="175" t="s">
        <v>128</v>
      </c>
      <c r="C76" s="175" t="s">
        <v>129</v>
      </c>
      <c r="D76" s="176" t="s">
        <v>51</v>
      </c>
      <c r="E76" s="177" t="s">
        <v>52</v>
      </c>
      <c r="F76" s="173" t="s">
        <v>53</v>
      </c>
    </row>
    <row r="77" spans="1:6" ht="12.75">
      <c r="A77" s="174">
        <v>42648</v>
      </c>
      <c r="B77" s="175" t="s">
        <v>244</v>
      </c>
      <c r="C77" s="175" t="s">
        <v>129</v>
      </c>
      <c r="D77" s="176" t="s">
        <v>78</v>
      </c>
      <c r="E77" s="177" t="s">
        <v>52</v>
      </c>
      <c r="F77" s="173" t="s">
        <v>53</v>
      </c>
    </row>
    <row r="78" spans="1:6" ht="12.75">
      <c r="A78" s="174">
        <v>31727</v>
      </c>
      <c r="B78" s="175" t="s">
        <v>245</v>
      </c>
      <c r="C78" s="175" t="s">
        <v>246</v>
      </c>
      <c r="D78" s="176" t="s">
        <v>79</v>
      </c>
      <c r="E78" s="177" t="s">
        <v>52</v>
      </c>
      <c r="F78" s="173" t="s">
        <v>53</v>
      </c>
    </row>
    <row r="79" spans="1:6" ht="12.75">
      <c r="A79" s="174">
        <v>30655</v>
      </c>
      <c r="B79" s="175" t="s">
        <v>247</v>
      </c>
      <c r="C79" s="175" t="s">
        <v>248</v>
      </c>
      <c r="D79" s="176" t="s">
        <v>79</v>
      </c>
      <c r="E79" s="177" t="s">
        <v>52</v>
      </c>
      <c r="F79" s="173" t="s">
        <v>53</v>
      </c>
    </row>
    <row r="80" spans="1:6" ht="12.75">
      <c r="A80" s="174">
        <v>40495</v>
      </c>
      <c r="B80" s="175" t="s">
        <v>242</v>
      </c>
      <c r="C80" s="175" t="s">
        <v>174</v>
      </c>
      <c r="D80" s="176" t="s">
        <v>78</v>
      </c>
      <c r="E80" s="177" t="s">
        <v>52</v>
      </c>
      <c r="F80" s="173" t="s">
        <v>53</v>
      </c>
    </row>
    <row r="81" spans="1:6" ht="12.75">
      <c r="A81" s="174">
        <v>66330</v>
      </c>
      <c r="B81" s="175" t="s">
        <v>249</v>
      </c>
      <c r="C81" s="175" t="s">
        <v>82</v>
      </c>
      <c r="D81" s="176" t="s">
        <v>78</v>
      </c>
      <c r="E81" s="177" t="s">
        <v>52</v>
      </c>
      <c r="F81" s="173" t="s">
        <v>53</v>
      </c>
    </row>
    <row r="82" spans="1:6" ht="12.75">
      <c r="A82" s="174">
        <v>5676</v>
      </c>
      <c r="B82" s="175" t="s">
        <v>250</v>
      </c>
      <c r="C82" s="175" t="s">
        <v>251</v>
      </c>
      <c r="D82" s="176" t="s">
        <v>48</v>
      </c>
      <c r="E82" s="177" t="s">
        <v>52</v>
      </c>
      <c r="F82" s="173" t="s">
        <v>53</v>
      </c>
    </row>
    <row r="83" spans="1:6" ht="12.75">
      <c r="A83" s="174">
        <v>3569</v>
      </c>
      <c r="B83" s="175" t="s">
        <v>250</v>
      </c>
      <c r="C83" s="175" t="s">
        <v>252</v>
      </c>
      <c r="D83" s="176" t="s">
        <v>51</v>
      </c>
      <c r="E83" s="177" t="s">
        <v>52</v>
      </c>
      <c r="F83" s="173" t="s">
        <v>53</v>
      </c>
    </row>
    <row r="84" spans="1:6" ht="12.75">
      <c r="A84" s="174">
        <v>36623</v>
      </c>
      <c r="B84" s="175" t="s">
        <v>108</v>
      </c>
      <c r="C84" s="175" t="s">
        <v>87</v>
      </c>
      <c r="D84" s="176" t="s">
        <v>51</v>
      </c>
      <c r="E84" s="177" t="s">
        <v>52</v>
      </c>
      <c r="F84" s="173" t="s">
        <v>53</v>
      </c>
    </row>
    <row r="85" spans="1:6" ht="12.75">
      <c r="A85" s="174">
        <v>36625</v>
      </c>
      <c r="B85" s="175" t="s">
        <v>108</v>
      </c>
      <c r="C85" s="175" t="s">
        <v>253</v>
      </c>
      <c r="D85" s="176" t="s">
        <v>79</v>
      </c>
      <c r="E85" s="177" t="s">
        <v>52</v>
      </c>
      <c r="F85" s="173" t="s">
        <v>53</v>
      </c>
    </row>
    <row r="86" spans="1:6" ht="12.75">
      <c r="A86" s="174">
        <v>26088</v>
      </c>
      <c r="B86" s="175" t="s">
        <v>254</v>
      </c>
      <c r="C86" s="175" t="s">
        <v>255</v>
      </c>
      <c r="D86" s="176" t="s">
        <v>79</v>
      </c>
      <c r="E86" s="177" t="s">
        <v>52</v>
      </c>
      <c r="F86" s="173" t="s">
        <v>53</v>
      </c>
    </row>
    <row r="87" spans="1:6" ht="12.75">
      <c r="A87" s="174">
        <v>65752</v>
      </c>
      <c r="B87" s="175" t="s">
        <v>256</v>
      </c>
      <c r="C87" s="175" t="s">
        <v>257</v>
      </c>
      <c r="D87" s="176" t="s">
        <v>79</v>
      </c>
      <c r="E87" s="177" t="s">
        <v>52</v>
      </c>
      <c r="F87" s="173" t="s">
        <v>53</v>
      </c>
    </row>
    <row r="88" spans="1:6" ht="12.75">
      <c r="A88" s="174">
        <v>37656</v>
      </c>
      <c r="B88" s="175" t="s">
        <v>258</v>
      </c>
      <c r="C88" s="175" t="s">
        <v>259</v>
      </c>
      <c r="D88" s="176" t="s">
        <v>48</v>
      </c>
      <c r="E88" s="177" t="s">
        <v>52</v>
      </c>
      <c r="F88" s="173" t="s">
        <v>53</v>
      </c>
    </row>
    <row r="89" spans="1:6" ht="12.75">
      <c r="A89" s="174">
        <v>37920</v>
      </c>
      <c r="B89" s="175" t="s">
        <v>258</v>
      </c>
      <c r="C89" s="175" t="s">
        <v>260</v>
      </c>
      <c r="D89" s="176" t="s">
        <v>51</v>
      </c>
      <c r="E89" s="177" t="s">
        <v>52</v>
      </c>
      <c r="F89" s="173" t="s">
        <v>53</v>
      </c>
    </row>
    <row r="90" spans="1:6" ht="12.75">
      <c r="A90" s="174">
        <v>3564</v>
      </c>
      <c r="B90" s="175" t="s">
        <v>261</v>
      </c>
      <c r="C90" s="175" t="s">
        <v>262</v>
      </c>
      <c r="D90" s="176" t="s">
        <v>51</v>
      </c>
      <c r="E90" s="177" t="s">
        <v>52</v>
      </c>
      <c r="F90" s="173" t="s">
        <v>53</v>
      </c>
    </row>
    <row r="91" spans="1:6" ht="12.75">
      <c r="A91" s="174">
        <v>5675</v>
      </c>
      <c r="B91" s="175" t="s">
        <v>263</v>
      </c>
      <c r="C91" s="175" t="s">
        <v>120</v>
      </c>
      <c r="D91" s="176" t="s">
        <v>51</v>
      </c>
      <c r="E91" s="177" t="s">
        <v>52</v>
      </c>
      <c r="F91" s="173" t="s">
        <v>53</v>
      </c>
    </row>
    <row r="92" spans="1:6" ht="12.75">
      <c r="A92" s="174">
        <v>29299</v>
      </c>
      <c r="B92" s="175" t="s">
        <v>109</v>
      </c>
      <c r="C92" s="175" t="s">
        <v>81</v>
      </c>
      <c r="D92" s="176" t="s">
        <v>78</v>
      </c>
      <c r="E92" s="177" t="s">
        <v>54</v>
      </c>
      <c r="F92" s="173" t="s">
        <v>55</v>
      </c>
    </row>
    <row r="93" spans="1:6" ht="12.75">
      <c r="A93" s="174">
        <v>40366</v>
      </c>
      <c r="B93" s="175" t="s">
        <v>264</v>
      </c>
      <c r="C93" s="175" t="s">
        <v>161</v>
      </c>
      <c r="D93" s="176" t="s">
        <v>78</v>
      </c>
      <c r="E93" s="177" t="s">
        <v>54</v>
      </c>
      <c r="F93" s="173" t="s">
        <v>55</v>
      </c>
    </row>
    <row r="94" spans="1:6" ht="12.75">
      <c r="A94" s="174">
        <v>40364</v>
      </c>
      <c r="B94" s="175" t="s">
        <v>265</v>
      </c>
      <c r="C94" s="175" t="s">
        <v>185</v>
      </c>
      <c r="D94" s="176" t="s">
        <v>78</v>
      </c>
      <c r="E94" s="177" t="s">
        <v>54</v>
      </c>
      <c r="F94" s="173" t="s">
        <v>55</v>
      </c>
    </row>
    <row r="95" spans="1:6" ht="12.75">
      <c r="A95" s="174">
        <v>28389</v>
      </c>
      <c r="B95" s="175" t="s">
        <v>132</v>
      </c>
      <c r="C95" s="175" t="s">
        <v>134</v>
      </c>
      <c r="D95" s="176" t="s">
        <v>78</v>
      </c>
      <c r="E95" s="177" t="s">
        <v>54</v>
      </c>
      <c r="F95" s="173" t="s">
        <v>55</v>
      </c>
    </row>
    <row r="96" spans="1:6" ht="12.75">
      <c r="A96" s="174">
        <v>5270</v>
      </c>
      <c r="B96" s="175" t="s">
        <v>110</v>
      </c>
      <c r="C96" s="175" t="s">
        <v>81</v>
      </c>
      <c r="D96" s="176" t="s">
        <v>51</v>
      </c>
      <c r="E96" s="177" t="s">
        <v>54</v>
      </c>
      <c r="F96" s="173" t="s">
        <v>55</v>
      </c>
    </row>
    <row r="97" spans="1:6" ht="12.75">
      <c r="A97" s="174">
        <v>35081</v>
      </c>
      <c r="B97" s="175" t="s">
        <v>130</v>
      </c>
      <c r="C97" s="175" t="s">
        <v>122</v>
      </c>
      <c r="D97" s="176" t="s">
        <v>51</v>
      </c>
      <c r="E97" s="177" t="s">
        <v>54</v>
      </c>
      <c r="F97" s="173" t="s">
        <v>55</v>
      </c>
    </row>
    <row r="98" spans="1:6" ht="12.75">
      <c r="A98" s="174">
        <v>5271</v>
      </c>
      <c r="B98" s="175" t="s">
        <v>132</v>
      </c>
      <c r="C98" s="175" t="s">
        <v>133</v>
      </c>
      <c r="D98" s="176" t="s">
        <v>51</v>
      </c>
      <c r="E98" s="177" t="s">
        <v>54</v>
      </c>
      <c r="F98" s="173" t="s">
        <v>55</v>
      </c>
    </row>
    <row r="99" spans="1:6" ht="12.75">
      <c r="A99" s="174">
        <v>5272</v>
      </c>
      <c r="B99" s="175" t="s">
        <v>121</v>
      </c>
      <c r="C99" s="175" t="s">
        <v>131</v>
      </c>
      <c r="D99" s="176" t="s">
        <v>51</v>
      </c>
      <c r="E99" s="177" t="s">
        <v>54</v>
      </c>
      <c r="F99" s="173" t="s">
        <v>55</v>
      </c>
    </row>
    <row r="100" spans="1:6" ht="12.75">
      <c r="A100" s="174">
        <v>6368</v>
      </c>
      <c r="B100" s="175" t="s">
        <v>144</v>
      </c>
      <c r="C100" s="175" t="s">
        <v>145</v>
      </c>
      <c r="D100" s="176" t="s">
        <v>51</v>
      </c>
      <c r="E100" s="177" t="s">
        <v>54</v>
      </c>
      <c r="F100" s="173" t="s">
        <v>55</v>
      </c>
    </row>
    <row r="101" spans="1:6" ht="12.75">
      <c r="A101" s="174">
        <v>36696</v>
      </c>
      <c r="B101" s="175" t="s">
        <v>110</v>
      </c>
      <c r="C101" s="175" t="s">
        <v>266</v>
      </c>
      <c r="D101" s="176" t="s">
        <v>48</v>
      </c>
      <c r="E101" s="177" t="s">
        <v>54</v>
      </c>
      <c r="F101" s="173" t="s">
        <v>55</v>
      </c>
    </row>
    <row r="102" spans="1:6" ht="12.75">
      <c r="A102" s="174">
        <v>3524</v>
      </c>
      <c r="B102" s="175" t="s">
        <v>142</v>
      </c>
      <c r="C102" s="175" t="s">
        <v>143</v>
      </c>
      <c r="D102" s="176" t="s">
        <v>51</v>
      </c>
      <c r="E102" s="177" t="s">
        <v>54</v>
      </c>
      <c r="F102" s="173" t="s">
        <v>55</v>
      </c>
    </row>
    <row r="103" spans="1:6" ht="12.75">
      <c r="A103" s="174">
        <v>36091</v>
      </c>
      <c r="B103" s="175" t="s">
        <v>146</v>
      </c>
      <c r="C103" s="175" t="s">
        <v>147</v>
      </c>
      <c r="D103" s="176" t="s">
        <v>51</v>
      </c>
      <c r="E103" s="177" t="s">
        <v>54</v>
      </c>
      <c r="F103" s="173" t="s">
        <v>55</v>
      </c>
    </row>
    <row r="104" spans="1:6" ht="12.75">
      <c r="A104" s="174">
        <v>9033</v>
      </c>
      <c r="B104" s="175" t="s">
        <v>132</v>
      </c>
      <c r="C104" s="175" t="s">
        <v>229</v>
      </c>
      <c r="D104" s="176" t="s">
        <v>48</v>
      </c>
      <c r="E104" s="177" t="s">
        <v>54</v>
      </c>
      <c r="F104" s="173" t="s">
        <v>55</v>
      </c>
    </row>
    <row r="105" spans="1:6" ht="12.75">
      <c r="A105" s="174">
        <v>3522</v>
      </c>
      <c r="B105" s="175" t="s">
        <v>267</v>
      </c>
      <c r="C105" s="175" t="s">
        <v>268</v>
      </c>
      <c r="D105" s="176" t="s">
        <v>48</v>
      </c>
      <c r="E105" s="177" t="s">
        <v>54</v>
      </c>
      <c r="F105" s="173" t="s">
        <v>55</v>
      </c>
    </row>
    <row r="106" spans="1:6" ht="12.75">
      <c r="A106" s="174">
        <v>5274</v>
      </c>
      <c r="B106" s="175" t="s">
        <v>269</v>
      </c>
      <c r="C106" s="175" t="s">
        <v>80</v>
      </c>
      <c r="D106" s="176" t="s">
        <v>51</v>
      </c>
      <c r="E106" s="177" t="s">
        <v>54</v>
      </c>
      <c r="F106" s="173" t="s">
        <v>55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="75" zoomScaleNormal="75" zoomScalePageLayoutView="0" workbookViewId="0" topLeftCell="A1">
      <selection activeCell="E11" sqref="E11"/>
    </sheetView>
  </sheetViews>
  <sheetFormatPr defaultColWidth="11.421875" defaultRowHeight="12.75"/>
  <cols>
    <col min="1" max="1" width="4.7109375" style="0" customWidth="1"/>
    <col min="2" max="2" width="41.00390625" style="0" customWidth="1"/>
    <col min="4" max="4" width="3.7109375" style="0" customWidth="1"/>
    <col min="5" max="5" width="25.7109375" style="0" customWidth="1"/>
  </cols>
  <sheetData>
    <row r="1" spans="1:2" ht="12.75">
      <c r="A1" s="6"/>
      <c r="B1" s="6" t="s">
        <v>10</v>
      </c>
    </row>
    <row r="2" spans="1:2" ht="12.75">
      <c r="A2" s="6"/>
      <c r="B2" s="6"/>
    </row>
    <row r="3" spans="1:3" ht="12.75">
      <c r="A3" s="6"/>
      <c r="B3" s="6" t="s">
        <v>290</v>
      </c>
      <c r="C3" s="182" t="s">
        <v>291</v>
      </c>
    </row>
    <row r="4" spans="1:3" ht="12.75">
      <c r="A4" s="6">
        <v>16</v>
      </c>
      <c r="B4" t="s">
        <v>151</v>
      </c>
      <c r="C4" s="151" t="s">
        <v>157</v>
      </c>
    </row>
    <row r="5" spans="1:3" ht="12.75">
      <c r="A5" s="6">
        <v>15</v>
      </c>
      <c r="B5" t="s">
        <v>113</v>
      </c>
      <c r="C5" s="151" t="s">
        <v>292</v>
      </c>
    </row>
    <row r="6" spans="1:3" ht="12.75">
      <c r="A6" s="6">
        <v>11</v>
      </c>
      <c r="B6" t="s">
        <v>115</v>
      </c>
      <c r="C6" s="151" t="s">
        <v>293</v>
      </c>
    </row>
    <row r="7" spans="1:3" ht="12.75">
      <c r="A7" s="6">
        <v>13</v>
      </c>
      <c r="B7" t="s">
        <v>52</v>
      </c>
      <c r="C7" s="151" t="s">
        <v>294</v>
      </c>
    </row>
    <row r="8" spans="1:3" ht="12.75">
      <c r="A8" s="6">
        <v>14</v>
      </c>
      <c r="B8" t="s">
        <v>114</v>
      </c>
      <c r="C8" s="151" t="s">
        <v>295</v>
      </c>
    </row>
    <row r="9" spans="1:3" ht="12.75">
      <c r="A9" s="6">
        <v>12</v>
      </c>
      <c r="B9" s="151" t="s">
        <v>284</v>
      </c>
      <c r="C9" s="151" t="s">
        <v>296</v>
      </c>
    </row>
    <row r="10" spans="1:3" ht="12.75">
      <c r="A10" s="6">
        <v>17</v>
      </c>
      <c r="B10" s="151" t="s">
        <v>285</v>
      </c>
      <c r="C10" s="151" t="s">
        <v>297</v>
      </c>
    </row>
    <row r="11" spans="1:3" ht="12.75">
      <c r="A11" s="6">
        <v>18</v>
      </c>
      <c r="B11" s="151" t="s">
        <v>172</v>
      </c>
      <c r="C11" s="151" t="s">
        <v>298</v>
      </c>
    </row>
    <row r="12" spans="1:3" ht="12.75">
      <c r="A12" s="6">
        <v>19</v>
      </c>
      <c r="B12" s="151" t="s">
        <v>286</v>
      </c>
      <c r="C12" s="151" t="s">
        <v>299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20">
      <selection activeCell="Q7" sqref="Q7"/>
    </sheetView>
  </sheetViews>
  <sheetFormatPr defaultColWidth="11.421875" defaultRowHeight="12.75"/>
  <cols>
    <col min="1" max="1" width="4.140625" style="77" bestFit="1" customWidth="1"/>
    <col min="2" max="2" width="8.28125" style="77" bestFit="1" customWidth="1"/>
    <col min="3" max="3" width="22.28125" style="77" bestFit="1" customWidth="1"/>
    <col min="4" max="4" width="8.8515625" style="77" bestFit="1" customWidth="1"/>
    <col min="5" max="5" width="6.7109375" style="77" bestFit="1" customWidth="1"/>
    <col min="6" max="9" width="4.7109375" style="77" customWidth="1"/>
    <col min="10" max="10" width="8.00390625" style="77" bestFit="1" customWidth="1"/>
    <col min="11" max="11" width="9.8515625" style="87" bestFit="1" customWidth="1"/>
    <col min="12" max="13" width="5.7109375" style="71" customWidth="1"/>
    <col min="14" max="14" width="3.8515625" style="77" customWidth="1"/>
    <col min="15" max="16384" width="11.421875" style="77" customWidth="1"/>
  </cols>
  <sheetData>
    <row r="1" spans="1:13" ht="27">
      <c r="A1" s="314" t="s">
        <v>152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6"/>
    </row>
    <row r="2" spans="1:13" ht="6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84"/>
      <c r="L2" s="78"/>
      <c r="M2" s="78"/>
    </row>
    <row r="3" spans="1:14" ht="12.75">
      <c r="A3" s="79" t="s">
        <v>116</v>
      </c>
      <c r="B3" s="79" t="s">
        <v>9</v>
      </c>
      <c r="C3" s="79" t="s">
        <v>1</v>
      </c>
      <c r="D3" s="79" t="s">
        <v>2</v>
      </c>
      <c r="E3" s="79" t="s">
        <v>3</v>
      </c>
      <c r="F3" s="79" t="s">
        <v>136</v>
      </c>
      <c r="G3" s="79" t="s">
        <v>137</v>
      </c>
      <c r="H3" s="79" t="s">
        <v>138</v>
      </c>
      <c r="I3" s="79" t="s">
        <v>139</v>
      </c>
      <c r="J3" s="79" t="s">
        <v>8</v>
      </c>
      <c r="K3" s="85" t="s">
        <v>72</v>
      </c>
      <c r="L3" s="79" t="s">
        <v>117</v>
      </c>
      <c r="M3" s="79" t="s">
        <v>118</v>
      </c>
      <c r="N3" s="154" t="s">
        <v>148</v>
      </c>
    </row>
    <row r="4" spans="1:14" ht="6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84"/>
      <c r="L4" s="78"/>
      <c r="M4" s="78"/>
      <c r="N4" s="40"/>
    </row>
    <row r="5" spans="1:14" ht="12.75">
      <c r="A5" s="40">
        <f aca="true" t="shared" si="0" ref="A5:A40">A4+1</f>
        <v>1</v>
      </c>
      <c r="B5" s="138">
        <v>29721</v>
      </c>
      <c r="C5" s="39" t="str">
        <f>CONCATENATE(IF(ISNA(VLOOKUP($B5,spieler!$A$2:$F$95,2,FALSE)),"falsche Nummer",VLOOKUP($B5,spieler!$A$2:$F$95,2,FALSE)),",",IF(ISNA(VLOOKUP($B5,spieler!$A$2:$F$95,3,FALSE)),"???",VLOOKUP($B5,spieler!$A$2:$F$95,3,FALSE)))</f>
        <v>Schlieker,Rainer</v>
      </c>
      <c r="D5" s="40" t="str">
        <f>IF(ISNA(VLOOKUP($B5,spieler!$A$2:$F$148,6,FALSE)),"???",VLOOKUP($B5,spieler!$A$2:$F$148,6,FALSE))</f>
        <v>MURN</v>
      </c>
      <c r="E5" s="40" t="str">
        <f>IF(ISNA(VLOOKUP($B5,spieler!$A$2:$F$148,4,FALSE)),"???",VLOOKUP($B5,spieler!$A$2:$F$148,4,FALSE))</f>
        <v>SM I</v>
      </c>
      <c r="F5" s="80"/>
      <c r="G5" s="80"/>
      <c r="H5" s="80"/>
      <c r="I5" s="80"/>
      <c r="J5" s="40">
        <f aca="true" t="shared" si="1" ref="J5:J32">SUM(F5:I5)</f>
        <v>0</v>
      </c>
      <c r="K5" s="86" t="str">
        <f aca="true" t="shared" si="2" ref="K5:K32">IF(COUNT(F5:I5)=0," ",J5/N5)</f>
        <v> </v>
      </c>
      <c r="L5" s="81" t="str">
        <f aca="true" t="shared" si="3" ref="L5:L32">IF(ISNUMBER(LARGE(F5:I5,1))=FALSE," ",LARGE(F5:I5,1)-SMALL(F5:I5,1))</f>
        <v> </v>
      </c>
      <c r="M5" s="81" t="str">
        <f aca="true" t="shared" si="4" ref="M5:M28">IF(ISNUMBER(LARGE(F5:I5,2))=FALSE," ",LARGE(F5:I5,2)-SMALL(F5:I5,2))</f>
        <v> </v>
      </c>
      <c r="N5" s="155"/>
    </row>
    <row r="6" spans="1:14" ht="12.75">
      <c r="A6" s="40">
        <f t="shared" si="0"/>
        <v>2</v>
      </c>
      <c r="B6" s="138">
        <v>40845</v>
      </c>
      <c r="C6" s="39" t="str">
        <f>CONCATENATE(IF(ISNA(VLOOKUP($B6,spieler!$A$2:$F$95,2,FALSE)),"falsche Nummer",VLOOKUP($B6,spieler!$A$2:$F$95,2,FALSE)),",",IF(ISNA(VLOOKUP($B6,spieler!$A$2:$F$95,3,FALSE)),"???",VLOOKUP($B6,spieler!$A$2:$F$95,3,FALSE)))</f>
        <v>Mois,Jakob</v>
      </c>
      <c r="D6" s="40" t="str">
        <f>IF(ISNA(VLOOKUP($B6,spieler!$A$2:$F$148,6,FALSE)),"???",VLOOKUP($B6,spieler!$A$2:$F$148,6,FALSE))</f>
        <v>MURN</v>
      </c>
      <c r="E6" s="40" t="str">
        <f>IF(ISNA(VLOOKUP($B6,spieler!$A$2:$F$148,4,FALSE)),"???",VLOOKUP($B6,spieler!$A$2:$F$148,4,FALSE))</f>
        <v>SM II</v>
      </c>
      <c r="F6" s="80"/>
      <c r="G6" s="80"/>
      <c r="H6" s="80"/>
      <c r="I6" s="80"/>
      <c r="J6" s="40">
        <f t="shared" si="1"/>
        <v>0</v>
      </c>
      <c r="K6" s="86" t="str">
        <f t="shared" si="2"/>
        <v> </v>
      </c>
      <c r="L6" s="81" t="str">
        <f t="shared" si="3"/>
        <v> </v>
      </c>
      <c r="M6" s="81" t="str">
        <f t="shared" si="4"/>
        <v> </v>
      </c>
      <c r="N6" s="155"/>
    </row>
    <row r="7" spans="1:14" ht="12.75">
      <c r="A7" s="40">
        <f t="shared" si="0"/>
        <v>3</v>
      </c>
      <c r="B7" s="138">
        <v>48286</v>
      </c>
      <c r="C7" s="39" t="str">
        <f>CONCATENATE(IF(ISNA(VLOOKUP($B7,spieler!$A$2:$F$95,2,FALSE)),"falsche Nummer",VLOOKUP($B7,spieler!$A$2:$F$95,2,FALSE)),",",IF(ISNA(VLOOKUP($B7,spieler!$A$2:$F$95,3,FALSE)),"???",VLOOKUP($B7,spieler!$A$2:$F$95,3,FALSE)))</f>
        <v>Thölke,Hans-Jürgen</v>
      </c>
      <c r="D7" s="40" t="str">
        <f>IF(ISNA(VLOOKUP($B7,spieler!$A$2:$F$148,6,FALSE)),"???",VLOOKUP($B7,spieler!$A$2:$F$148,6,FALSE))</f>
        <v>MURN</v>
      </c>
      <c r="E7" s="40" t="str">
        <f>IF(ISNA(VLOOKUP($B7,spieler!$A$2:$F$148,4,FALSE)),"???",VLOOKUP($B7,spieler!$A$2:$F$148,4,FALSE))</f>
        <v>SM I</v>
      </c>
      <c r="F7" s="80"/>
      <c r="G7" s="80"/>
      <c r="H7" s="80"/>
      <c r="I7" s="80"/>
      <c r="J7" s="40">
        <f t="shared" si="1"/>
        <v>0</v>
      </c>
      <c r="K7" s="86" t="str">
        <f t="shared" si="2"/>
        <v> </v>
      </c>
      <c r="L7" s="81" t="str">
        <f t="shared" si="3"/>
        <v> </v>
      </c>
      <c r="M7" s="81" t="str">
        <f t="shared" si="4"/>
        <v> </v>
      </c>
      <c r="N7" s="155"/>
    </row>
    <row r="8" spans="1:14" ht="12.75">
      <c r="A8" s="40">
        <f t="shared" si="0"/>
        <v>4</v>
      </c>
      <c r="B8" s="138">
        <v>341</v>
      </c>
      <c r="C8" s="39" t="str">
        <f>CONCATENATE(IF(ISNA(VLOOKUP($B8,spieler!$A$2:$F$95,2,FALSE)),"falsche Nummer",VLOOKUP($B8,spieler!$A$2:$F$95,2,FALSE)),",",IF(ISNA(VLOOKUP($B8,spieler!$A$2:$F$95,3,FALSE)),"???",VLOOKUP($B8,spieler!$A$2:$F$95,3,FALSE)))</f>
        <v>Lohbrandt,Hajo</v>
      </c>
      <c r="D8" s="40" t="str">
        <f>IF(ISNA(VLOOKUP($B8,spieler!$A$2:$F$148,6,FALSE)),"???",VLOOKUP($B8,spieler!$A$2:$F$148,6,FALSE))</f>
        <v>MURN</v>
      </c>
      <c r="E8" s="40" t="str">
        <f>IF(ISNA(VLOOKUP($B8,spieler!$A$2:$F$148,4,FALSE)),"???",VLOOKUP($B8,spieler!$A$2:$F$148,4,FALSE))</f>
        <v>SM I</v>
      </c>
      <c r="F8" s="80"/>
      <c r="G8" s="80"/>
      <c r="H8" s="80"/>
      <c r="I8" s="80"/>
      <c r="J8" s="40">
        <f t="shared" si="1"/>
        <v>0</v>
      </c>
      <c r="K8" s="86" t="str">
        <f t="shared" si="2"/>
        <v> </v>
      </c>
      <c r="L8" s="81" t="str">
        <f t="shared" si="3"/>
        <v> </v>
      </c>
      <c r="M8" s="81" t="str">
        <f t="shared" si="4"/>
        <v> </v>
      </c>
      <c r="N8" s="155"/>
    </row>
    <row r="9" spans="1:14" ht="12.75">
      <c r="A9" s="40">
        <f t="shared" si="0"/>
        <v>5</v>
      </c>
      <c r="B9" s="138">
        <v>35587</v>
      </c>
      <c r="C9" s="39" t="str">
        <f>CONCATENATE(IF(ISNA(VLOOKUP($B9,spieler!$A$2:$F$95,2,FALSE)),"falsche Nummer",VLOOKUP($B9,spieler!$A$2:$F$95,2,FALSE)),",",IF(ISNA(VLOOKUP($B9,spieler!$A$2:$F$95,3,FALSE)),"???",VLOOKUP($B9,spieler!$A$2:$F$95,3,FALSE)))</f>
        <v>Bader,Elfriede</v>
      </c>
      <c r="D9" s="40" t="str">
        <f>IF(ISNA(VLOOKUP($B9,spieler!$A$2:$F$148,6,FALSE)),"???",VLOOKUP($B9,spieler!$A$2:$F$148,6,FALSE))</f>
        <v>MURN</v>
      </c>
      <c r="E9" s="40" t="str">
        <f>IF(ISNA(VLOOKUP($B9,spieler!$A$2:$F$148,4,FALSE)),"???",VLOOKUP($B9,spieler!$A$2:$F$148,4,FALSE))</f>
        <v>SW I</v>
      </c>
      <c r="F9" s="80"/>
      <c r="G9" s="80"/>
      <c r="H9" s="80"/>
      <c r="I9" s="80"/>
      <c r="J9" s="40">
        <f t="shared" si="1"/>
        <v>0</v>
      </c>
      <c r="K9" s="86" t="str">
        <f t="shared" si="2"/>
        <v> </v>
      </c>
      <c r="L9" s="81" t="str">
        <f t="shared" si="3"/>
        <v> </v>
      </c>
      <c r="M9" s="81" t="str">
        <f t="shared" si="4"/>
        <v> </v>
      </c>
      <c r="N9" s="155"/>
    </row>
    <row r="10" spans="1:14" ht="12.75">
      <c r="A10" s="40">
        <f t="shared" si="0"/>
        <v>6</v>
      </c>
      <c r="B10" s="138">
        <v>6367</v>
      </c>
      <c r="C10" s="39" t="str">
        <f>CONCATENATE(IF(ISNA(VLOOKUP($B10,spieler!$A$2:$F$95,2,FALSE)),"falsche Nummer",VLOOKUP($B10,spieler!$A$2:$F$95,2,FALSE)),",",IF(ISNA(VLOOKUP($B10,spieler!$A$2:$F$95,3,FALSE)),"???",VLOOKUP($B10,spieler!$A$2:$F$95,3,FALSE)))</f>
        <v>Heyder,Angelika</v>
      </c>
      <c r="D10" s="40" t="str">
        <f>IF(ISNA(VLOOKUP($B10,spieler!$A$2:$F$148,6,FALSE)),"???",VLOOKUP($B10,spieler!$A$2:$F$148,6,FALSE))</f>
        <v>MURN</v>
      </c>
      <c r="E10" s="40" t="str">
        <f>IF(ISNA(VLOOKUP($B10,spieler!$A$2:$F$148,4,FALSE)),"???",VLOOKUP($B10,spieler!$A$2:$F$148,4,FALSE))</f>
        <v>SW II</v>
      </c>
      <c r="F10" s="80"/>
      <c r="G10" s="80"/>
      <c r="H10" s="80"/>
      <c r="I10" s="80"/>
      <c r="J10" s="40">
        <f t="shared" si="1"/>
        <v>0</v>
      </c>
      <c r="K10" s="86" t="str">
        <f t="shared" si="2"/>
        <v> </v>
      </c>
      <c r="L10" s="81" t="str">
        <f t="shared" si="3"/>
        <v> </v>
      </c>
      <c r="M10" s="81" t="str">
        <f t="shared" si="4"/>
        <v> </v>
      </c>
      <c r="N10" s="155"/>
    </row>
    <row r="11" spans="1:14" ht="12.75">
      <c r="A11" s="40">
        <f t="shared" si="0"/>
        <v>7</v>
      </c>
      <c r="B11" s="138">
        <v>35588</v>
      </c>
      <c r="C11" s="39" t="str">
        <f>CONCATENATE(IF(ISNA(VLOOKUP($B11,spieler!$A$2:$F$95,2,FALSE)),"falsche Nummer",VLOOKUP($B11,spieler!$A$2:$F$95,2,FALSE)),",",IF(ISNA(VLOOKUP($B11,spieler!$A$2:$F$95,3,FALSE)),"???",VLOOKUP($B11,spieler!$A$2:$F$95,3,FALSE)))</f>
        <v>Bader,Robert</v>
      </c>
      <c r="D11" s="40" t="str">
        <f>IF(ISNA(VLOOKUP($B11,spieler!$A$2:$F$148,6,FALSE)),"???",VLOOKUP($B11,spieler!$A$2:$F$148,6,FALSE))</f>
        <v>MURN</v>
      </c>
      <c r="E11" s="40" t="str">
        <f>IF(ISNA(VLOOKUP($B11,spieler!$A$2:$F$148,4,FALSE)),"???",VLOOKUP($B11,spieler!$A$2:$F$148,4,FALSE))</f>
        <v>SM II</v>
      </c>
      <c r="F11" s="80"/>
      <c r="G11" s="80"/>
      <c r="H11" s="80"/>
      <c r="I11" s="80"/>
      <c r="J11" s="40">
        <f t="shared" si="1"/>
        <v>0</v>
      </c>
      <c r="K11" s="86" t="str">
        <f t="shared" si="2"/>
        <v> </v>
      </c>
      <c r="L11" s="81" t="str">
        <f t="shared" si="3"/>
        <v> </v>
      </c>
      <c r="M11" s="81" t="str">
        <f t="shared" si="4"/>
        <v> </v>
      </c>
      <c r="N11" s="155"/>
    </row>
    <row r="12" spans="1:14" ht="12.75">
      <c r="A12" s="40">
        <f t="shared" si="0"/>
        <v>8</v>
      </c>
      <c r="B12" s="138">
        <v>66313</v>
      </c>
      <c r="C12" s="39" t="str">
        <f>CONCATENATE(IF(ISNA(VLOOKUP($B12,spieler!$A$2:$F$95,2,FALSE)),"falsche Nummer",VLOOKUP($B12,spieler!$A$2:$F$95,2,FALSE)),",",IF(ISNA(VLOOKUP($B12,spieler!$A$2:$F$95,3,FALSE)),"???",VLOOKUP($B12,spieler!$A$2:$F$95,3,FALSE)))</f>
        <v>Wagener,Volker</v>
      </c>
      <c r="D12" s="40" t="str">
        <f>IF(ISNA(VLOOKUP($B12,spieler!$A$2:$F$148,6,FALSE)),"???",VLOOKUP($B12,spieler!$A$2:$F$148,6,FALSE))</f>
        <v>MURN</v>
      </c>
      <c r="E12" s="40" t="str">
        <f>IF(ISNA(VLOOKUP($B12,spieler!$A$2:$F$148,4,FALSE)),"???",VLOOKUP($B12,spieler!$A$2:$F$148,4,FALSE))</f>
        <v>SM I</v>
      </c>
      <c r="F12" s="80"/>
      <c r="G12" s="80"/>
      <c r="H12" s="80"/>
      <c r="I12" s="80"/>
      <c r="J12" s="40">
        <f t="shared" si="1"/>
        <v>0</v>
      </c>
      <c r="K12" s="86" t="str">
        <f t="shared" si="2"/>
        <v> </v>
      </c>
      <c r="L12" s="81" t="str">
        <f t="shared" si="3"/>
        <v> </v>
      </c>
      <c r="M12" s="81" t="str">
        <f t="shared" si="4"/>
        <v> </v>
      </c>
      <c r="N12" s="155"/>
    </row>
    <row r="13" spans="1:14" ht="12.75">
      <c r="A13" s="40">
        <f t="shared" si="0"/>
        <v>9</v>
      </c>
      <c r="B13" s="138">
        <v>28168</v>
      </c>
      <c r="C13" s="39" t="str">
        <f>CONCATENATE(IF(ISNA(VLOOKUP($B13,spieler!$A$2:$F$95,2,FALSE)),"falsche Nummer",VLOOKUP($B13,spieler!$A$2:$F$95,2,FALSE)),",",IF(ISNA(VLOOKUP($B13,spieler!$A$2:$F$95,3,FALSE)),"???",VLOOKUP($B13,spieler!$A$2:$F$95,3,FALSE)))</f>
        <v>Frank,Petra</v>
      </c>
      <c r="D13" s="40" t="str">
        <f>IF(ISNA(VLOOKUP($B13,spieler!$A$2:$F$148,6,FALSE)),"???",VLOOKUP($B13,spieler!$A$2:$F$148,6,FALSE))</f>
        <v>BSV 87</v>
      </c>
      <c r="E13" s="40" t="str">
        <f>IF(ISNA(VLOOKUP($B13,spieler!$A$2:$F$148,4,FALSE)),"???",VLOOKUP($B13,spieler!$A$2:$F$148,4,FALSE))</f>
        <v>SW I</v>
      </c>
      <c r="F13" s="80"/>
      <c r="G13" s="80"/>
      <c r="H13" s="80"/>
      <c r="I13" s="80"/>
      <c r="J13" s="40">
        <f t="shared" si="1"/>
        <v>0</v>
      </c>
      <c r="K13" s="86" t="str">
        <f t="shared" si="2"/>
        <v> </v>
      </c>
      <c r="L13" s="81" t="str">
        <f t="shared" si="3"/>
        <v> </v>
      </c>
      <c r="M13" s="81" t="str">
        <f t="shared" si="4"/>
        <v> </v>
      </c>
      <c r="N13" s="155"/>
    </row>
    <row r="14" spans="1:14" ht="12.75">
      <c r="A14" s="40">
        <f t="shared" si="0"/>
        <v>10</v>
      </c>
      <c r="B14" s="138">
        <v>21828</v>
      </c>
      <c r="C14" s="39" t="str">
        <f>CONCATENATE(IF(ISNA(VLOOKUP($B14,spieler!$A$2:$F$95,2,FALSE)),"falsche Nummer",VLOOKUP($B14,spieler!$A$2:$F$95,2,FALSE)),",",IF(ISNA(VLOOKUP($B14,spieler!$A$2:$F$95,3,FALSE)),"???",VLOOKUP($B14,spieler!$A$2:$F$95,3,FALSE)))</f>
        <v>Frank,Andreas</v>
      </c>
      <c r="D14" s="40" t="str">
        <f>IF(ISNA(VLOOKUP($B14,spieler!$A$2:$F$148,6,FALSE)),"???",VLOOKUP($B14,spieler!$A$2:$F$148,6,FALSE))</f>
        <v>BSV 89</v>
      </c>
      <c r="E14" s="40" t="str">
        <f>IF(ISNA(VLOOKUP($B14,spieler!$A$2:$F$148,4,FALSE)),"???",VLOOKUP($B14,spieler!$A$2:$F$148,4,FALSE))</f>
        <v>SM I</v>
      </c>
      <c r="F14" s="80"/>
      <c r="G14" s="80"/>
      <c r="H14" s="80"/>
      <c r="I14" s="80"/>
      <c r="J14" s="40">
        <f t="shared" si="1"/>
        <v>0</v>
      </c>
      <c r="K14" s="86" t="str">
        <f t="shared" si="2"/>
        <v> </v>
      </c>
      <c r="L14" s="81" t="str">
        <f t="shared" si="3"/>
        <v> </v>
      </c>
      <c r="M14" s="81" t="str">
        <f t="shared" si="4"/>
        <v> </v>
      </c>
      <c r="N14" s="155"/>
    </row>
    <row r="15" spans="1:14" ht="12.75">
      <c r="A15" s="40">
        <f t="shared" si="0"/>
        <v>11</v>
      </c>
      <c r="B15" s="138">
        <v>6879</v>
      </c>
      <c r="C15" s="39" t="str">
        <f>CONCATENATE(IF(ISNA(VLOOKUP($B15,spieler!$A$2:$F$95,2,FALSE)),"falsche Nummer",VLOOKUP($B15,spieler!$A$2:$F$95,2,FALSE)),",",IF(ISNA(VLOOKUP($B15,spieler!$A$2:$F$95,3,FALSE)),"???",VLOOKUP($B15,spieler!$A$2:$F$95,3,FALSE)))</f>
        <v>Landl,Helmut</v>
      </c>
      <c r="D15" s="40" t="str">
        <f>IF(ISNA(VLOOKUP($B15,spieler!$A$2:$F$148,6,FALSE)),"???",VLOOKUP($B15,spieler!$A$2:$F$148,6,FALSE))</f>
        <v>BSV 88</v>
      </c>
      <c r="E15" s="40" t="str">
        <f>IF(ISNA(VLOOKUP($B15,spieler!$A$2:$F$148,4,FALSE)),"???",VLOOKUP($B15,spieler!$A$2:$F$148,4,FALSE))</f>
        <v>SM II</v>
      </c>
      <c r="F15" s="80"/>
      <c r="G15" s="80"/>
      <c r="H15" s="80"/>
      <c r="I15" s="80"/>
      <c r="J15" s="40">
        <f t="shared" si="1"/>
        <v>0</v>
      </c>
      <c r="K15" s="86" t="str">
        <f t="shared" si="2"/>
        <v> </v>
      </c>
      <c r="L15" s="81" t="str">
        <f t="shared" si="3"/>
        <v> </v>
      </c>
      <c r="M15" s="81" t="str">
        <f t="shared" si="4"/>
        <v> </v>
      </c>
      <c r="N15" s="155"/>
    </row>
    <row r="16" spans="1:14" ht="12.75">
      <c r="A16" s="40">
        <f t="shared" si="0"/>
        <v>12</v>
      </c>
      <c r="B16" s="138">
        <v>31842</v>
      </c>
      <c r="C16" s="39" t="str">
        <f>CONCATENATE(IF(ISNA(VLOOKUP($B16,spieler!$A$2:$F$95,2,FALSE)),"falsche Nummer",VLOOKUP($B16,spieler!$A$2:$F$95,2,FALSE)),",",IF(ISNA(VLOOKUP($B16,spieler!$A$2:$F$95,3,FALSE)),"???",VLOOKUP($B16,spieler!$A$2:$F$95,3,FALSE)))</f>
        <v>Friesacher,Gerald</v>
      </c>
      <c r="D16" s="40" t="str">
        <f>IF(ISNA(VLOOKUP($B16,spieler!$A$2:$F$148,6,FALSE)),"???",VLOOKUP($B16,spieler!$A$2:$F$148,6,FALSE))</f>
        <v>BSV 86</v>
      </c>
      <c r="E16" s="40" t="str">
        <f>IF(ISNA(VLOOKUP($B16,spieler!$A$2:$F$148,4,FALSE)),"???",VLOOKUP($B16,spieler!$A$2:$F$148,4,FALSE))</f>
        <v>SM I</v>
      </c>
      <c r="F16" s="80"/>
      <c r="G16" s="80"/>
      <c r="H16" s="80"/>
      <c r="I16" s="80"/>
      <c r="J16" s="40">
        <f t="shared" si="1"/>
        <v>0</v>
      </c>
      <c r="K16" s="86" t="str">
        <f t="shared" si="2"/>
        <v> </v>
      </c>
      <c r="L16" s="81" t="str">
        <f t="shared" si="3"/>
        <v> </v>
      </c>
      <c r="M16" s="81" t="str">
        <f t="shared" si="4"/>
        <v> </v>
      </c>
      <c r="N16" s="155"/>
    </row>
    <row r="17" spans="1:14" ht="12.75">
      <c r="A17" s="40">
        <f t="shared" si="0"/>
        <v>13</v>
      </c>
      <c r="B17" s="138">
        <v>29277</v>
      </c>
      <c r="C17" s="39" t="str">
        <f>CONCATENATE(IF(ISNA(VLOOKUP($B17,spieler!$A$2:$F$95,2,FALSE)),"falsche Nummer",VLOOKUP($B17,spieler!$A$2:$F$95,2,FALSE)),",",IF(ISNA(VLOOKUP($B17,spieler!$A$2:$F$95,3,FALSE)),"???",VLOOKUP($B17,spieler!$A$2:$F$95,3,FALSE)))</f>
        <v>Hoyer,Volker</v>
      </c>
      <c r="D17" s="40" t="str">
        <f>IF(ISNA(VLOOKUP($B17,spieler!$A$2:$F$148,6,FALSE)),"???",VLOOKUP($B17,spieler!$A$2:$F$148,6,FALSE))</f>
        <v>INGOL</v>
      </c>
      <c r="E17" s="40" t="str">
        <f>IF(ISNA(VLOOKUP($B17,spieler!$A$2:$F$148,4,FALSE)),"???",VLOOKUP($B17,spieler!$A$2:$F$148,4,FALSE))</f>
        <v>SM I</v>
      </c>
      <c r="F17" s="80"/>
      <c r="G17" s="80"/>
      <c r="H17" s="80"/>
      <c r="I17" s="80"/>
      <c r="J17" s="40">
        <f t="shared" si="1"/>
        <v>0</v>
      </c>
      <c r="K17" s="86" t="str">
        <f t="shared" si="2"/>
        <v> </v>
      </c>
      <c r="L17" s="81" t="str">
        <f t="shared" si="3"/>
        <v> </v>
      </c>
      <c r="M17" s="81" t="str">
        <f t="shared" si="4"/>
        <v> </v>
      </c>
      <c r="N17" s="155"/>
    </row>
    <row r="18" spans="1:14" ht="12.75">
      <c r="A18" s="40">
        <f t="shared" si="0"/>
        <v>14</v>
      </c>
      <c r="B18" s="138">
        <v>26576</v>
      </c>
      <c r="C18" s="39" t="str">
        <f>CONCATENATE(IF(ISNA(VLOOKUP($B18,spieler!$A$2:$F$95,2,FALSE)),"falsche Nummer",VLOOKUP($B18,spieler!$A$2:$F$95,2,FALSE)),",",IF(ISNA(VLOOKUP($B18,spieler!$A$2:$F$95,3,FALSE)),"???",VLOOKUP($B18,spieler!$A$2:$F$95,3,FALSE)))</f>
        <v>Sturm,Norbert</v>
      </c>
      <c r="D18" s="40" t="str">
        <f>IF(ISNA(VLOOKUP($B18,spieler!$A$2:$F$148,6,FALSE)),"???",VLOOKUP($B18,spieler!$A$2:$F$148,6,FALSE))</f>
        <v>INGOL</v>
      </c>
      <c r="E18" s="40" t="str">
        <f>IF(ISNA(VLOOKUP($B18,spieler!$A$2:$F$148,4,FALSE)),"???",VLOOKUP($B18,spieler!$A$2:$F$148,4,FALSE))</f>
        <v>SM I</v>
      </c>
      <c r="F18" s="80"/>
      <c r="G18" s="80"/>
      <c r="H18" s="80"/>
      <c r="I18" s="80"/>
      <c r="J18" s="40">
        <f t="shared" si="1"/>
        <v>0</v>
      </c>
      <c r="K18" s="86" t="str">
        <f t="shared" si="2"/>
        <v> </v>
      </c>
      <c r="L18" s="81" t="str">
        <f t="shared" si="3"/>
        <v> </v>
      </c>
      <c r="M18" s="81" t="str">
        <f t="shared" si="4"/>
        <v> </v>
      </c>
      <c r="N18" s="155"/>
    </row>
    <row r="19" spans="1:14" ht="12.75">
      <c r="A19" s="40">
        <f t="shared" si="0"/>
        <v>15</v>
      </c>
      <c r="B19" s="138">
        <v>42335</v>
      </c>
      <c r="C19" s="39" t="str">
        <f>CONCATENATE(IF(ISNA(VLOOKUP($B19,spieler!$A$2:$F$95,2,FALSE)),"falsche Nummer",VLOOKUP($B19,spieler!$A$2:$F$95,2,FALSE)),",",IF(ISNA(VLOOKUP($B19,spieler!$A$2:$F$95,3,FALSE)),"???",VLOOKUP($B19,spieler!$A$2:$F$95,3,FALSE)))</f>
        <v>Horbas,Alexander</v>
      </c>
      <c r="D19" s="40" t="str">
        <f>IF(ISNA(VLOOKUP($B19,spieler!$A$2:$F$148,6,FALSE)),"???",VLOOKUP($B19,spieler!$A$2:$F$148,6,FALSE))</f>
        <v>INGOL</v>
      </c>
      <c r="E19" s="40" t="str">
        <f>IF(ISNA(VLOOKUP($B19,spieler!$A$2:$F$148,4,FALSE)),"???",VLOOKUP($B19,spieler!$A$2:$F$148,4,FALSE))</f>
        <v>SM I</v>
      </c>
      <c r="F19" s="80"/>
      <c r="G19" s="80"/>
      <c r="H19" s="80"/>
      <c r="I19" s="80"/>
      <c r="J19" s="40">
        <f t="shared" si="1"/>
        <v>0</v>
      </c>
      <c r="K19" s="86" t="str">
        <f t="shared" si="2"/>
        <v> </v>
      </c>
      <c r="L19" s="81" t="str">
        <f t="shared" si="3"/>
        <v> </v>
      </c>
      <c r="M19" s="81" t="str">
        <f t="shared" si="4"/>
        <v> </v>
      </c>
      <c r="N19" s="155"/>
    </row>
    <row r="20" spans="1:14" ht="12.75">
      <c r="A20" s="40">
        <f t="shared" si="0"/>
        <v>16</v>
      </c>
      <c r="B20" s="138">
        <v>42343</v>
      </c>
      <c r="C20" s="39" t="str">
        <f>CONCATENATE(IF(ISNA(VLOOKUP($B20,spieler!$A$2:$F$95,2,FALSE)),"falsche Nummer",VLOOKUP($B20,spieler!$A$2:$F$95,2,FALSE)),",",IF(ISNA(VLOOKUP($B20,spieler!$A$2:$F$95,3,FALSE)),"???",VLOOKUP($B20,spieler!$A$2:$F$95,3,FALSE)))</f>
        <v>Rauch,Josef</v>
      </c>
      <c r="D20" s="40" t="str">
        <f>IF(ISNA(VLOOKUP($B20,spieler!$A$2:$F$148,6,FALSE)),"???",VLOOKUP($B20,spieler!$A$2:$F$148,6,FALSE))</f>
        <v>INGOL</v>
      </c>
      <c r="E20" s="40" t="str">
        <f>IF(ISNA(VLOOKUP($B20,spieler!$A$2:$F$148,4,FALSE)),"???",VLOOKUP($B20,spieler!$A$2:$F$148,4,FALSE))</f>
        <v>SM I</v>
      </c>
      <c r="F20" s="80"/>
      <c r="G20" s="80"/>
      <c r="H20" s="80"/>
      <c r="I20" s="80"/>
      <c r="J20" s="40">
        <f t="shared" si="1"/>
        <v>0</v>
      </c>
      <c r="K20" s="86" t="str">
        <f t="shared" si="2"/>
        <v> </v>
      </c>
      <c r="L20" s="81" t="str">
        <f t="shared" si="3"/>
        <v> </v>
      </c>
      <c r="M20" s="81" t="str">
        <f t="shared" si="4"/>
        <v> </v>
      </c>
      <c r="N20" s="155"/>
    </row>
    <row r="21" spans="1:14" ht="12.75">
      <c r="A21" s="40">
        <f t="shared" si="0"/>
        <v>17</v>
      </c>
      <c r="B21" s="138">
        <v>37654</v>
      </c>
      <c r="C21" s="39" t="str">
        <f>CONCATENATE(IF(ISNA(VLOOKUP($B21,spieler!$A$2:$F$95,2,FALSE)),"falsche Nummer",VLOOKUP($B21,spieler!$A$2:$F$95,2,FALSE)),",",IF(ISNA(VLOOKUP($B21,spieler!$A$2:$F$95,3,FALSE)),"???",VLOOKUP($B21,spieler!$A$2:$F$95,3,FALSE)))</f>
        <v>Baierl,Dieter</v>
      </c>
      <c r="D21" s="40" t="str">
        <f>IF(ISNA(VLOOKUP($B21,spieler!$A$2:$F$148,6,FALSE)),"???",VLOOKUP($B21,spieler!$A$2:$F$148,6,FALSE))</f>
        <v>INGOL</v>
      </c>
      <c r="E21" s="40" t="str">
        <f>IF(ISNA(VLOOKUP($B21,spieler!$A$2:$F$148,4,FALSE)),"???",VLOOKUP($B21,spieler!$A$2:$F$148,4,FALSE))</f>
        <v>SM I</v>
      </c>
      <c r="F21" s="80"/>
      <c r="G21" s="80"/>
      <c r="H21" s="80"/>
      <c r="I21" s="80"/>
      <c r="J21" s="40">
        <f t="shared" si="1"/>
        <v>0</v>
      </c>
      <c r="K21" s="86" t="str">
        <f t="shared" si="2"/>
        <v> </v>
      </c>
      <c r="L21" s="81" t="str">
        <f t="shared" si="3"/>
        <v> </v>
      </c>
      <c r="M21" s="81" t="str">
        <f t="shared" si="4"/>
        <v> </v>
      </c>
      <c r="N21" s="155"/>
    </row>
    <row r="22" spans="1:14" ht="12.75">
      <c r="A22" s="40">
        <f t="shared" si="0"/>
        <v>18</v>
      </c>
      <c r="B22" s="138">
        <v>37653</v>
      </c>
      <c r="C22" s="39" t="str">
        <f>CONCATENATE(IF(ISNA(VLOOKUP($B22,spieler!$A$2:$F$95,2,FALSE)),"falsche Nummer",VLOOKUP($B22,spieler!$A$2:$F$95,2,FALSE)),",",IF(ISNA(VLOOKUP($B22,spieler!$A$2:$F$95,3,FALSE)),"???",VLOOKUP($B22,spieler!$A$2:$F$95,3,FALSE)))</f>
        <v>Baierl,Andrea</v>
      </c>
      <c r="D22" s="40" t="str">
        <f>IF(ISNA(VLOOKUP($B22,spieler!$A$2:$F$148,6,FALSE)),"???",VLOOKUP($B22,spieler!$A$2:$F$148,6,FALSE))</f>
        <v>INGOL</v>
      </c>
      <c r="E22" s="40" t="str">
        <f>IF(ISNA(VLOOKUP($B22,spieler!$A$2:$F$148,4,FALSE)),"???",VLOOKUP($B22,spieler!$A$2:$F$148,4,FALSE))</f>
        <v>SW I</v>
      </c>
      <c r="F22" s="80"/>
      <c r="G22" s="80"/>
      <c r="H22" s="80"/>
      <c r="I22" s="80"/>
      <c r="J22" s="40">
        <f t="shared" si="1"/>
        <v>0</v>
      </c>
      <c r="K22" s="86" t="str">
        <f t="shared" si="2"/>
        <v> </v>
      </c>
      <c r="L22" s="81" t="str">
        <f t="shared" si="3"/>
        <v> </v>
      </c>
      <c r="M22" s="81" t="str">
        <f t="shared" si="4"/>
        <v> </v>
      </c>
      <c r="N22" s="155"/>
    </row>
    <row r="23" spans="1:14" ht="12.75">
      <c r="A23" s="40">
        <f t="shared" si="0"/>
        <v>19</v>
      </c>
      <c r="B23" s="138">
        <v>38056</v>
      </c>
      <c r="C23" s="39" t="str">
        <f>CONCATENATE(IF(ISNA(VLOOKUP($B23,spieler!$A$2:$F$95,2,FALSE)),"falsche Nummer",VLOOKUP($B23,spieler!$A$2:$F$95,2,FALSE)),",",IF(ISNA(VLOOKUP($B23,spieler!$A$2:$F$95,3,FALSE)),"???",VLOOKUP($B23,spieler!$A$2:$F$95,3,FALSE)))</f>
        <v>Buckentin,Felix</v>
      </c>
      <c r="D23" s="40" t="str">
        <f>IF(ISNA(VLOOKUP($B23,spieler!$A$2:$F$148,6,FALSE)),"???",VLOOKUP($B23,spieler!$A$2:$F$148,6,FALSE))</f>
        <v>INGOL</v>
      </c>
      <c r="E23" s="40" t="str">
        <f>IF(ISNA(VLOOKUP($B23,spieler!$A$2:$F$148,4,FALSE)),"???",VLOOKUP($B23,spieler!$A$2:$F$148,4,FALSE))</f>
        <v>SM II</v>
      </c>
      <c r="F23" s="80"/>
      <c r="G23" s="80"/>
      <c r="H23" s="80"/>
      <c r="I23" s="80"/>
      <c r="J23" s="40">
        <f t="shared" si="1"/>
        <v>0</v>
      </c>
      <c r="K23" s="86" t="str">
        <f t="shared" si="2"/>
        <v> </v>
      </c>
      <c r="L23" s="81" t="str">
        <f t="shared" si="3"/>
        <v> </v>
      </c>
      <c r="M23" s="81" t="str">
        <f t="shared" si="4"/>
        <v> </v>
      </c>
      <c r="N23" s="155"/>
    </row>
    <row r="24" spans="1:14" ht="12.75">
      <c r="A24" s="40">
        <f t="shared" si="0"/>
        <v>20</v>
      </c>
      <c r="B24" s="138">
        <v>38090</v>
      </c>
      <c r="C24" s="39" t="str">
        <f>CONCATENATE(IF(ISNA(VLOOKUP($B24,spieler!$A$2:$F$95,2,FALSE)),"falsche Nummer",VLOOKUP($B24,spieler!$A$2:$F$95,2,FALSE)),",",IF(ISNA(VLOOKUP($B24,spieler!$A$2:$F$95,3,FALSE)),"???",VLOOKUP($B24,spieler!$A$2:$F$95,3,FALSE)))</f>
        <v>Möbs,Lothar</v>
      </c>
      <c r="D24" s="40" t="str">
        <f>IF(ISNA(VLOOKUP($B24,spieler!$A$2:$F$148,6,FALSE)),"???",VLOOKUP($B24,spieler!$A$2:$F$148,6,FALSE))</f>
        <v>INGOL</v>
      </c>
      <c r="E24" s="40" t="str">
        <f>IF(ISNA(VLOOKUP($B24,spieler!$A$2:$F$148,4,FALSE)),"???",VLOOKUP($B24,spieler!$A$2:$F$148,4,FALSE))</f>
        <v>SM I</v>
      </c>
      <c r="F24" s="80"/>
      <c r="G24" s="80"/>
      <c r="H24" s="80"/>
      <c r="I24" s="80"/>
      <c r="J24" s="40">
        <f t="shared" si="1"/>
        <v>0</v>
      </c>
      <c r="K24" s="86" t="str">
        <f t="shared" si="2"/>
        <v> </v>
      </c>
      <c r="L24" s="81" t="str">
        <f t="shared" si="3"/>
        <v> </v>
      </c>
      <c r="M24" s="81" t="str">
        <f t="shared" si="4"/>
        <v> </v>
      </c>
      <c r="N24" s="155"/>
    </row>
    <row r="25" spans="1:14" ht="12.75">
      <c r="A25" s="40">
        <f t="shared" si="0"/>
        <v>21</v>
      </c>
      <c r="B25" s="138">
        <v>463</v>
      </c>
      <c r="C25" s="39" t="str">
        <f>CONCATENATE(IF(ISNA(VLOOKUP($B25,spieler!$A$2:$F$95,2,FALSE)),"falsche Nummer",VLOOKUP($B25,spieler!$A$2:$F$95,2,FALSE)),",",IF(ISNA(VLOOKUP($B25,spieler!$A$2:$F$95,3,FALSE)),"???",VLOOKUP($B25,spieler!$A$2:$F$95,3,FALSE)))</f>
        <v>Grimme,Uwe</v>
      </c>
      <c r="D25" s="40" t="str">
        <f>IF(ISNA(VLOOKUP($B25,spieler!$A$2:$F$148,6,FALSE)),"???",VLOOKUP($B25,spieler!$A$2:$F$148,6,FALSE))</f>
        <v>NMC Ke</v>
      </c>
      <c r="E25" s="40" t="str">
        <f>IF(ISNA(VLOOKUP($B25,spieler!$A$2:$F$148,4,FALSE)),"???",VLOOKUP($B25,spieler!$A$2:$F$148,4,FALSE))</f>
        <v>SM I</v>
      </c>
      <c r="F25" s="80"/>
      <c r="G25" s="80"/>
      <c r="H25" s="80"/>
      <c r="I25" s="80"/>
      <c r="J25" s="40">
        <f t="shared" si="1"/>
        <v>0</v>
      </c>
      <c r="K25" s="86" t="str">
        <f t="shared" si="2"/>
        <v> </v>
      </c>
      <c r="L25" s="81" t="str">
        <f t="shared" si="3"/>
        <v> </v>
      </c>
      <c r="M25" s="81" t="str">
        <f t="shared" si="4"/>
        <v> </v>
      </c>
      <c r="N25" s="155"/>
    </row>
    <row r="26" spans="1:14" ht="12.75">
      <c r="A26" s="40">
        <f t="shared" si="0"/>
        <v>22</v>
      </c>
      <c r="B26" s="138">
        <v>40475</v>
      </c>
      <c r="C26" s="39" t="str">
        <f>CONCATENATE(IF(ISNA(VLOOKUP($B26,spieler!$A$2:$F$95,2,FALSE)),"falsche Nummer",VLOOKUP($B26,spieler!$A$2:$F$95,2,FALSE)),",",IF(ISNA(VLOOKUP($B26,spieler!$A$2:$F$95,3,FALSE)),"???",VLOOKUP($B26,spieler!$A$2:$F$95,3,FALSE)))</f>
        <v>Lindner,Bernhard</v>
      </c>
      <c r="D26" s="40" t="str">
        <f>IF(ISNA(VLOOKUP($B26,spieler!$A$2:$F$148,6,FALSE)),"???",VLOOKUP($B26,spieler!$A$2:$F$148,6,FALSE))</f>
        <v>NMC Ke</v>
      </c>
      <c r="E26" s="40" t="str">
        <f>IF(ISNA(VLOOKUP($B26,spieler!$A$2:$F$148,4,FALSE)),"???",VLOOKUP($B26,spieler!$A$2:$F$148,4,FALSE))</f>
        <v>SM I</v>
      </c>
      <c r="F26" s="80"/>
      <c r="G26" s="80"/>
      <c r="H26" s="80"/>
      <c r="I26" s="80"/>
      <c r="J26" s="40">
        <f t="shared" si="1"/>
        <v>0</v>
      </c>
      <c r="K26" s="86" t="str">
        <f t="shared" si="2"/>
        <v> </v>
      </c>
      <c r="L26" s="81" t="str">
        <f t="shared" si="3"/>
        <v> </v>
      </c>
      <c r="M26" s="81" t="str">
        <f t="shared" si="4"/>
        <v> </v>
      </c>
      <c r="N26" s="155"/>
    </row>
    <row r="27" spans="1:14" ht="12.75">
      <c r="A27" s="40">
        <f t="shared" si="0"/>
        <v>23</v>
      </c>
      <c r="B27" s="138">
        <v>42555</v>
      </c>
      <c r="C27" s="39" t="str">
        <f>CONCATENATE(IF(ISNA(VLOOKUP($B27,spieler!$A$2:$F$95,2,FALSE)),"falsche Nummer",VLOOKUP($B27,spieler!$A$2:$F$95,2,FALSE)),",",IF(ISNA(VLOOKUP($B27,spieler!$A$2:$F$95,3,FALSE)),"???",VLOOKUP($B27,spieler!$A$2:$F$95,3,FALSE)))</f>
        <v>Haller,Markus</v>
      </c>
      <c r="D27" s="40" t="str">
        <f>IF(ISNA(VLOOKUP($B27,spieler!$A$2:$F$148,6,FALSE)),"???",VLOOKUP($B27,spieler!$A$2:$F$148,6,FALSE))</f>
        <v>NMC Ke</v>
      </c>
      <c r="E27" s="40" t="str">
        <f>IF(ISNA(VLOOKUP($B27,spieler!$A$2:$F$148,4,FALSE)),"???",VLOOKUP($B27,spieler!$A$2:$F$148,4,FALSE))</f>
        <v>SM I</v>
      </c>
      <c r="F27" s="80"/>
      <c r="G27" s="80"/>
      <c r="H27" s="80"/>
      <c r="I27" s="80"/>
      <c r="J27" s="40">
        <f t="shared" si="1"/>
        <v>0</v>
      </c>
      <c r="K27" s="86" t="str">
        <f t="shared" si="2"/>
        <v> </v>
      </c>
      <c r="L27" s="81" t="str">
        <f t="shared" si="3"/>
        <v> </v>
      </c>
      <c r="M27" s="81" t="str">
        <f t="shared" si="4"/>
        <v> </v>
      </c>
      <c r="N27" s="155"/>
    </row>
    <row r="28" spans="1:14" ht="12.75">
      <c r="A28" s="40">
        <f t="shared" si="0"/>
        <v>24</v>
      </c>
      <c r="B28" s="138">
        <v>31091</v>
      </c>
      <c r="C28" s="39" t="str">
        <f>CONCATENATE(IF(ISNA(VLOOKUP($B28,spieler!$A$2:$F$95,2,FALSE)),"falsche Nummer",VLOOKUP($B28,spieler!$A$2:$F$95,2,FALSE)),",",IF(ISNA(VLOOKUP($B28,spieler!$A$2:$F$95,3,FALSE)),"???",VLOOKUP($B28,spieler!$A$2:$F$95,3,FALSE)))</f>
        <v>Schubert,Christian</v>
      </c>
      <c r="D28" s="40" t="str">
        <f>IF(ISNA(VLOOKUP($B28,spieler!$A$2:$F$148,6,FALSE)),"???",VLOOKUP($B28,spieler!$A$2:$F$148,6,FALSE))</f>
        <v>NMC Ke</v>
      </c>
      <c r="E28" s="40" t="str">
        <f>IF(ISNA(VLOOKUP($B28,spieler!$A$2:$F$148,4,FALSE)),"???",VLOOKUP($B28,spieler!$A$2:$F$148,4,FALSE))</f>
        <v>SM I</v>
      </c>
      <c r="F28" s="80"/>
      <c r="G28" s="80"/>
      <c r="H28" s="80" t="s">
        <v>35</v>
      </c>
      <c r="I28" s="80"/>
      <c r="J28" s="40">
        <f t="shared" si="1"/>
        <v>0</v>
      </c>
      <c r="K28" s="86" t="str">
        <f t="shared" si="2"/>
        <v> </v>
      </c>
      <c r="L28" s="81" t="str">
        <f t="shared" si="3"/>
        <v> </v>
      </c>
      <c r="M28" s="81" t="str">
        <f t="shared" si="4"/>
        <v> </v>
      </c>
      <c r="N28" s="155"/>
    </row>
    <row r="29" spans="1:14" ht="12.75">
      <c r="A29" s="40">
        <f t="shared" si="0"/>
        <v>25</v>
      </c>
      <c r="B29" s="138">
        <v>49424</v>
      </c>
      <c r="C29" s="39" t="str">
        <f>CONCATENATE(IF(ISNA(VLOOKUP($B29,spieler!$A$2:$F$95,2,FALSE)),"falsche Nummer",VLOOKUP($B29,spieler!$A$2:$F$95,2,FALSE)),",",IF(ISNA(VLOOKUP($B29,spieler!$A$2:$F$95,3,FALSE)),"???",VLOOKUP($B29,spieler!$A$2:$F$95,3,FALSE)))</f>
        <v>Schrettl,Thomas</v>
      </c>
      <c r="D29" s="40" t="str">
        <f>IF(ISNA(VLOOKUP($B29,spieler!$A$2:$F$148,6,FALSE)),"???",VLOOKUP($B29,spieler!$A$2:$F$148,6,FALSE))</f>
        <v>NEUTR</v>
      </c>
      <c r="E29" s="40" t="str">
        <f>IF(ISNA(VLOOKUP($B29,spieler!$A$2:$F$148,4,FALSE)),"???",VLOOKUP($B29,spieler!$A$2:$F$148,4,FALSE))</f>
        <v>SM I</v>
      </c>
      <c r="F29" s="40"/>
      <c r="G29" s="39"/>
      <c r="H29" s="39"/>
      <c r="I29" s="39"/>
      <c r="J29" s="40">
        <f t="shared" si="1"/>
        <v>0</v>
      </c>
      <c r="K29" s="86" t="str">
        <f t="shared" si="2"/>
        <v> </v>
      </c>
      <c r="L29" s="40" t="str">
        <f t="shared" si="3"/>
        <v> </v>
      </c>
      <c r="M29" s="40"/>
      <c r="N29" s="155"/>
    </row>
    <row r="30" spans="1:14" ht="12.75">
      <c r="A30" s="40">
        <f t="shared" si="0"/>
        <v>26</v>
      </c>
      <c r="B30" s="171">
        <v>46406</v>
      </c>
      <c r="C30" s="39" t="str">
        <f>CONCATENATE(IF(ISNA(VLOOKUP($B30,spieler!$A$2:$F$95,2,FALSE)),"falsche Nummer",VLOOKUP($B30,spieler!$A$2:$F$95,2,FALSE)),",",IF(ISNA(VLOOKUP($B30,spieler!$A$2:$F$95,3,FALSE)),"???",VLOOKUP($B30,spieler!$A$2:$F$95,3,FALSE)))</f>
        <v>Egger,Hans-Jürgen</v>
      </c>
      <c r="D30" s="40" t="str">
        <f>IF(ISNA(VLOOKUP($B30,spieler!$A$2:$F$148,6,FALSE)),"???",VLOOKUP($B30,spieler!$A$2:$F$148,6,FALSE))</f>
        <v>NEUTR</v>
      </c>
      <c r="E30" s="40" t="str">
        <f>IF(ISNA(VLOOKUP($B30,spieler!$A$2:$F$148,4,FALSE)),"???",VLOOKUP($B30,spieler!$A$2:$F$148,4,FALSE))</f>
        <v>SM I</v>
      </c>
      <c r="F30" s="80"/>
      <c r="G30" s="80"/>
      <c r="H30" s="80"/>
      <c r="I30" s="80"/>
      <c r="J30" s="40">
        <f t="shared" si="1"/>
        <v>0</v>
      </c>
      <c r="K30" s="86" t="str">
        <f t="shared" si="2"/>
        <v> </v>
      </c>
      <c r="L30" s="81" t="str">
        <f t="shared" si="3"/>
        <v> </v>
      </c>
      <c r="M30" s="81" t="str">
        <f>IF(ISNUMBER(LARGE(F30:I30,2))=FALSE," ",LARGE(F30:I30,2)-SMALL(F30:I30,2))</f>
        <v> </v>
      </c>
      <c r="N30" s="155"/>
    </row>
    <row r="31" spans="1:14" ht="12.75">
      <c r="A31" s="40">
        <f t="shared" si="0"/>
        <v>27</v>
      </c>
      <c r="B31" s="173">
        <v>26955</v>
      </c>
      <c r="C31" s="39" t="str">
        <f>CONCATENATE(IF(ISNA(VLOOKUP($B31,spieler!$A$2:$F$95,2,FALSE)),"falsche Nummer",VLOOKUP($B31,spieler!$A$2:$F$95,2,FALSE)),",",IF(ISNA(VLOOKUP($B31,spieler!$A$2:$F$95,3,FALSE)),"???",VLOOKUP($B31,spieler!$A$2:$F$95,3,FALSE)))</f>
        <v>Weinberger,Reiner</v>
      </c>
      <c r="D31" s="40" t="str">
        <f>IF(ISNA(VLOOKUP($B31,spieler!$A$2:$F$148,6,FALSE)),"???",VLOOKUP($B31,spieler!$A$2:$F$148,6,FALSE))</f>
        <v>NEUTR</v>
      </c>
      <c r="E31" s="40" t="str">
        <f>IF(ISNA(VLOOKUP($B31,spieler!$A$2:$F$148,4,FALSE)),"???",VLOOKUP($B31,spieler!$A$2:$F$148,4,FALSE))</f>
        <v>SM I</v>
      </c>
      <c r="F31" s="40"/>
      <c r="G31" s="39"/>
      <c r="H31" s="39"/>
      <c r="I31" s="39"/>
      <c r="J31" s="40">
        <f t="shared" si="1"/>
        <v>0</v>
      </c>
      <c r="K31" s="86" t="str">
        <f t="shared" si="2"/>
        <v> </v>
      </c>
      <c r="L31" s="40" t="str">
        <f t="shared" si="3"/>
        <v> </v>
      </c>
      <c r="M31" s="40"/>
      <c r="N31" s="155"/>
    </row>
    <row r="32" spans="1:14" ht="12.75">
      <c r="A32" s="40">
        <f t="shared" si="0"/>
        <v>28</v>
      </c>
      <c r="B32" s="173">
        <v>29237</v>
      </c>
      <c r="C32" s="39" t="str">
        <f>CONCATENATE(IF(ISNA(VLOOKUP($B32,spieler!$A$2:$F$95,2,FALSE)),"falsche Nummer",VLOOKUP($B32,spieler!$A$2:$F$95,2,FALSE)),",",IF(ISNA(VLOOKUP($B32,spieler!$A$2:$F$95,3,FALSE)),"???",VLOOKUP($B32,spieler!$A$2:$F$95,3,FALSE)))</f>
        <v>Amberger,Peter</v>
      </c>
      <c r="D32" s="40" t="str">
        <f>IF(ISNA(VLOOKUP($B32,spieler!$A$2:$F$148,6,FALSE)),"???",VLOOKUP($B32,spieler!$A$2:$F$148,6,FALSE))</f>
        <v>NEUTR</v>
      </c>
      <c r="E32" s="40" t="str">
        <f>IF(ISNA(VLOOKUP($B32,spieler!$A$2:$F$148,4,FALSE)),"???",VLOOKUP($B32,spieler!$A$2:$F$148,4,FALSE))</f>
        <v>SM I</v>
      </c>
      <c r="F32" s="80"/>
      <c r="G32" s="80"/>
      <c r="H32" s="80"/>
      <c r="I32" s="80"/>
      <c r="J32" s="40">
        <f t="shared" si="1"/>
        <v>0</v>
      </c>
      <c r="K32" s="86" t="str">
        <f t="shared" si="2"/>
        <v> </v>
      </c>
      <c r="L32" s="81" t="str">
        <f t="shared" si="3"/>
        <v> </v>
      </c>
      <c r="M32" s="81" t="str">
        <f>IF(ISNUMBER(LARGE(F32:I32,2))=FALSE," ",LARGE(F32:I32,2)-SMALL(F32:I32,2))</f>
        <v> </v>
      </c>
      <c r="N32" s="155"/>
    </row>
    <row r="33" spans="1:14" ht="12.75">
      <c r="A33" s="40">
        <f t="shared" si="0"/>
        <v>29</v>
      </c>
      <c r="B33" s="173">
        <v>40495</v>
      </c>
      <c r="C33" s="39" t="str">
        <f>CONCATENATE(IF(ISNA(VLOOKUP($B33,spieler!$A$2:$F$95,2,FALSE)),"falsche Nummer",VLOOKUP($B33,spieler!$A$2:$F$95,2,FALSE)),",",IF(ISNA(VLOOKUP($B33,spieler!$A$2:$F$95,3,FALSE)),"???",VLOOKUP($B33,spieler!$A$2:$F$95,3,FALSE)))</f>
        <v>Wamboldt,Christian</v>
      </c>
      <c r="D33" s="40" t="str">
        <f>IF(ISNA(VLOOKUP($B33,spieler!$A$2:$F$148,6,FALSE)),"???",VLOOKUP($B33,spieler!$A$2:$F$148,6,FALSE))</f>
        <v>OMSK</v>
      </c>
      <c r="E33" s="40" t="str">
        <f>IF(ISNA(VLOOKUP($B33,spieler!$A$2:$F$148,4,FALSE)),"???",VLOOKUP($B33,spieler!$A$2:$F$148,4,FALSE))</f>
        <v>SM I</v>
      </c>
      <c r="F33" s="80"/>
      <c r="G33" s="80"/>
      <c r="H33" s="80"/>
      <c r="I33" s="80"/>
      <c r="J33" s="40">
        <f aca="true" t="shared" si="5" ref="J33:J40">SUM(F33:I33)</f>
        <v>0</v>
      </c>
      <c r="K33" s="86" t="str">
        <f aca="true" t="shared" si="6" ref="K33:K40">IF(COUNT(F33:I33)=0," ",J33/N33)</f>
        <v> </v>
      </c>
      <c r="L33" s="81" t="str">
        <f aca="true" t="shared" si="7" ref="L33:L40">IF(ISNUMBER(LARGE(F33:I33,1))=FALSE," ",LARGE(F33:I33,1)-SMALL(F33:I33,1))</f>
        <v> </v>
      </c>
      <c r="M33" s="81" t="str">
        <f aca="true" t="shared" si="8" ref="M33:M40">IF(ISNUMBER(LARGE(F33:I33,2))=FALSE," ",LARGE(F33:I33,2)-SMALL(F33:I33,2))</f>
        <v> </v>
      </c>
      <c r="N33" s="155"/>
    </row>
    <row r="34" spans="1:14" ht="12.75">
      <c r="A34" s="40">
        <f t="shared" si="0"/>
        <v>30</v>
      </c>
      <c r="B34" s="173">
        <v>36949</v>
      </c>
      <c r="C34" s="39" t="str">
        <f>CONCATENATE(IF(ISNA(VLOOKUP($B34,spieler!$A$2:$F$95,2,FALSE)),"falsche Nummer",VLOOKUP($B34,spieler!$A$2:$F$95,2,FALSE)),",",IF(ISNA(VLOOKUP($B34,spieler!$A$2:$F$95,3,FALSE)),"???",VLOOKUP($B34,spieler!$A$2:$F$95,3,FALSE)))</f>
        <v>Rösner,Roland</v>
      </c>
      <c r="D34" s="40" t="str">
        <f>IF(ISNA(VLOOKUP($B34,spieler!$A$2:$F$148,6,FALSE)),"???",VLOOKUP($B34,spieler!$A$2:$F$148,6,FALSE))</f>
        <v>OMSK</v>
      </c>
      <c r="E34" s="40" t="str">
        <f>IF(ISNA(VLOOKUP($B34,spieler!$A$2:$F$148,4,FALSE)),"???",VLOOKUP($B34,spieler!$A$2:$F$148,4,FALSE))</f>
        <v>SM II</v>
      </c>
      <c r="F34" s="80"/>
      <c r="G34" s="80"/>
      <c r="H34" s="80"/>
      <c r="I34" s="80"/>
      <c r="J34" s="40">
        <f t="shared" si="5"/>
        <v>0</v>
      </c>
      <c r="K34" s="86" t="str">
        <f t="shared" si="6"/>
        <v> </v>
      </c>
      <c r="L34" s="81" t="str">
        <f t="shared" si="7"/>
        <v> </v>
      </c>
      <c r="M34" s="81" t="str">
        <f t="shared" si="8"/>
        <v> </v>
      </c>
      <c r="N34" s="155"/>
    </row>
    <row r="35" spans="1:14" ht="12.75">
      <c r="A35" s="40">
        <f t="shared" si="0"/>
        <v>31</v>
      </c>
      <c r="B35" s="173">
        <v>30655</v>
      </c>
      <c r="C35" s="39" t="str">
        <f>CONCATENATE(IF(ISNA(VLOOKUP($B35,spieler!$A$2:$F$95,2,FALSE)),"falsche Nummer",VLOOKUP($B35,spieler!$A$2:$F$95,2,FALSE)),",",IF(ISNA(VLOOKUP($B35,spieler!$A$2:$F$95,3,FALSE)),"???",VLOOKUP($B35,spieler!$A$2:$F$95,3,FALSE)))</f>
        <v>Heublein,Silvia</v>
      </c>
      <c r="D35" s="40" t="str">
        <f>IF(ISNA(VLOOKUP($B35,spieler!$A$2:$F$148,6,FALSE)),"???",VLOOKUP($B35,spieler!$A$2:$F$148,6,FALSE))</f>
        <v>OMSK</v>
      </c>
      <c r="E35" s="40" t="str">
        <f>IF(ISNA(VLOOKUP($B35,spieler!$A$2:$F$148,4,FALSE)),"???",VLOOKUP($B35,spieler!$A$2:$F$148,4,FALSE))</f>
        <v>SW I</v>
      </c>
      <c r="F35" s="80"/>
      <c r="G35" s="80"/>
      <c r="H35" s="80"/>
      <c r="I35" s="80"/>
      <c r="J35" s="40">
        <f t="shared" si="5"/>
        <v>0</v>
      </c>
      <c r="K35" s="86" t="str">
        <f t="shared" si="6"/>
        <v> </v>
      </c>
      <c r="L35" s="81" t="str">
        <f t="shared" si="7"/>
        <v> </v>
      </c>
      <c r="M35" s="81" t="str">
        <f t="shared" si="8"/>
        <v> </v>
      </c>
      <c r="N35" s="155"/>
    </row>
    <row r="36" spans="1:14" ht="12.75">
      <c r="A36" s="40">
        <f t="shared" si="0"/>
        <v>32</v>
      </c>
      <c r="B36" s="173">
        <v>29768</v>
      </c>
      <c r="C36" s="39" t="str">
        <f>CONCATENATE(IF(ISNA(VLOOKUP($B36,spieler!$A$2:$F$95,2,FALSE)),"falsche Nummer",VLOOKUP($B36,spieler!$A$2:$F$95,2,FALSE)),",",IF(ISNA(VLOOKUP($B36,spieler!$A$2:$F$95,3,FALSE)),"???",VLOOKUP($B36,spieler!$A$2:$F$95,3,FALSE)))</f>
        <v>Wamboldt,Christiane</v>
      </c>
      <c r="D36" s="40" t="str">
        <f>IF(ISNA(VLOOKUP($B36,spieler!$A$2:$F$148,6,FALSE)),"???",VLOOKUP($B36,spieler!$A$2:$F$148,6,FALSE))</f>
        <v>OMSK</v>
      </c>
      <c r="E36" s="40" t="str">
        <f>IF(ISNA(VLOOKUP($B36,spieler!$A$2:$F$148,4,FALSE)),"???",VLOOKUP($B36,spieler!$A$2:$F$148,4,FALSE))</f>
        <v>SW I</v>
      </c>
      <c r="F36" s="80"/>
      <c r="G36" s="80"/>
      <c r="H36" s="80"/>
      <c r="I36" s="80"/>
      <c r="J36" s="40">
        <f t="shared" si="5"/>
        <v>0</v>
      </c>
      <c r="K36" s="86" t="str">
        <f t="shared" si="6"/>
        <v> </v>
      </c>
      <c r="L36" s="81" t="str">
        <f t="shared" si="7"/>
        <v> </v>
      </c>
      <c r="M36" s="81" t="str">
        <f t="shared" si="8"/>
        <v> </v>
      </c>
      <c r="N36" s="155"/>
    </row>
    <row r="37" spans="1:14" ht="12.75">
      <c r="A37" s="40">
        <f t="shared" si="0"/>
        <v>33</v>
      </c>
      <c r="B37" s="173">
        <v>40366</v>
      </c>
      <c r="C37" s="39" t="str">
        <f>CONCATENATE(IF(ISNA(VLOOKUP($B37,spieler!$A$2:$F$95,2,FALSE)),"falsche Nummer",VLOOKUP($B37,spieler!$A$2:$F$95,2,FALSE)),",",IF(ISNA(VLOOKUP($B37,spieler!$A$2:$F$95,3,FALSE)),"???",VLOOKUP($B37,spieler!$A$2:$F$95,3,FALSE)))</f>
        <v>Perlich,Klaus</v>
      </c>
      <c r="D37" s="40" t="str">
        <f>IF(ISNA(VLOOKUP($B37,spieler!$A$2:$F$148,6,FALSE)),"???",VLOOKUP($B37,spieler!$A$2:$F$148,6,FALSE))</f>
        <v>OMGC</v>
      </c>
      <c r="E37" s="40" t="str">
        <f>IF(ISNA(VLOOKUP($B37,spieler!$A$2:$F$148,4,FALSE)),"???",VLOOKUP($B37,spieler!$A$2:$F$148,4,FALSE))</f>
        <v>SM I</v>
      </c>
      <c r="F37" s="80"/>
      <c r="G37" s="80"/>
      <c r="H37" s="80"/>
      <c r="I37" s="80"/>
      <c r="J37" s="40">
        <f t="shared" si="5"/>
        <v>0</v>
      </c>
      <c r="K37" s="86" t="str">
        <f t="shared" si="6"/>
        <v> </v>
      </c>
      <c r="L37" s="81" t="str">
        <f t="shared" si="7"/>
        <v> </v>
      </c>
      <c r="M37" s="81" t="str">
        <f t="shared" si="8"/>
        <v> </v>
      </c>
      <c r="N37" s="155"/>
    </row>
    <row r="38" spans="1:14" ht="12.75">
      <c r="A38" s="40">
        <f t="shared" si="0"/>
        <v>34</v>
      </c>
      <c r="B38" s="173">
        <v>35081</v>
      </c>
      <c r="C38" s="39" t="str">
        <f>CONCATENATE(IF(ISNA(VLOOKUP($B38,spieler!$A$2:$F$95,2,FALSE)),"falsche Nummer",VLOOKUP($B38,spieler!$A$2:$F$95,2,FALSE)),",",IF(ISNA(VLOOKUP($B38,spieler!$A$2:$F$95,3,FALSE)),"???",VLOOKUP($B38,spieler!$A$2:$F$95,3,FALSE)))</f>
        <v>falsche Nummer,???</v>
      </c>
      <c r="D38" s="40" t="str">
        <f>IF(ISNA(VLOOKUP($B38,spieler!$A$2:$F$148,6,FALSE)),"???",VLOOKUP($B38,spieler!$A$2:$F$148,6,FALSE))</f>
        <v>OMGC</v>
      </c>
      <c r="E38" s="40" t="str">
        <f>IF(ISNA(VLOOKUP($B38,spieler!$A$2:$F$148,4,FALSE)),"???",VLOOKUP($B38,spieler!$A$2:$F$148,4,FALSE))</f>
        <v>SM II</v>
      </c>
      <c r="F38" s="80"/>
      <c r="G38" s="80"/>
      <c r="H38" s="80"/>
      <c r="I38" s="80"/>
      <c r="J38" s="40">
        <f t="shared" si="5"/>
        <v>0</v>
      </c>
      <c r="K38" s="86" t="str">
        <f t="shared" si="6"/>
        <v> </v>
      </c>
      <c r="L38" s="81" t="str">
        <f t="shared" si="7"/>
        <v> </v>
      </c>
      <c r="M38" s="81" t="str">
        <f t="shared" si="8"/>
        <v> </v>
      </c>
      <c r="N38" s="155"/>
    </row>
    <row r="39" spans="1:14" ht="12.75">
      <c r="A39" s="40">
        <f t="shared" si="0"/>
        <v>35</v>
      </c>
      <c r="B39" s="173">
        <v>40364</v>
      </c>
      <c r="C39" s="39" t="str">
        <f>CONCATENATE(IF(ISNA(VLOOKUP($B39,spieler!$A$2:$F$95,2,FALSE)),"falsche Nummer",VLOOKUP($B39,spieler!$A$2:$F$95,2,FALSE)),",",IF(ISNA(VLOOKUP($B39,spieler!$A$2:$F$95,3,FALSE)),"???",VLOOKUP($B39,spieler!$A$2:$F$95,3,FALSE)))</f>
        <v>Eisenberger,Peter</v>
      </c>
      <c r="D39" s="40" t="str">
        <f>IF(ISNA(VLOOKUP($B39,spieler!$A$2:$F$148,6,FALSE)),"???",VLOOKUP($B39,spieler!$A$2:$F$148,6,FALSE))</f>
        <v>OMGC</v>
      </c>
      <c r="E39" s="40" t="str">
        <f>IF(ISNA(VLOOKUP($B39,spieler!$A$2:$F$148,4,FALSE)),"???",VLOOKUP($B39,spieler!$A$2:$F$148,4,FALSE))</f>
        <v>SM I</v>
      </c>
      <c r="F39" s="80"/>
      <c r="G39" s="80"/>
      <c r="H39" s="80"/>
      <c r="I39" s="80"/>
      <c r="J39" s="40">
        <f t="shared" si="5"/>
        <v>0</v>
      </c>
      <c r="K39" s="86" t="str">
        <f t="shared" si="6"/>
        <v> </v>
      </c>
      <c r="L39" s="81" t="str">
        <f t="shared" si="7"/>
        <v> </v>
      </c>
      <c r="M39" s="81" t="str">
        <f t="shared" si="8"/>
        <v> </v>
      </c>
      <c r="N39" s="155"/>
    </row>
    <row r="40" spans="1:14" ht="12.75">
      <c r="A40" s="40">
        <f t="shared" si="0"/>
        <v>36</v>
      </c>
      <c r="B40" s="173">
        <v>29299</v>
      </c>
      <c r="C40" s="39" t="str">
        <f>CONCATENATE(IF(ISNA(VLOOKUP($B40,spieler!$A$2:$F$95,2,FALSE)),"falsche Nummer",VLOOKUP($B40,spieler!$A$2:$F$95,2,FALSE)),",",IF(ISNA(VLOOKUP($B40,spieler!$A$2:$F$95,3,FALSE)),"???",VLOOKUP($B40,spieler!$A$2:$F$95,3,FALSE)))</f>
        <v>Löbel,Heinz</v>
      </c>
      <c r="D40" s="40" t="str">
        <f>IF(ISNA(VLOOKUP($B40,spieler!$A$2:$F$148,6,FALSE)),"???",VLOOKUP($B40,spieler!$A$2:$F$148,6,FALSE))</f>
        <v>OMGC</v>
      </c>
      <c r="E40" s="40" t="str">
        <f>IF(ISNA(VLOOKUP($B40,spieler!$A$2:$F$148,4,FALSE)),"???",VLOOKUP($B40,spieler!$A$2:$F$148,4,FALSE))</f>
        <v>SM I</v>
      </c>
      <c r="F40" s="80"/>
      <c r="G40" s="80"/>
      <c r="H40" s="80"/>
      <c r="I40" s="80"/>
      <c r="J40" s="40">
        <f t="shared" si="5"/>
        <v>0</v>
      </c>
      <c r="K40" s="86" t="str">
        <f t="shared" si="6"/>
        <v> </v>
      </c>
      <c r="L40" s="81" t="str">
        <f t="shared" si="7"/>
        <v> </v>
      </c>
      <c r="M40" s="81" t="str">
        <f t="shared" si="8"/>
        <v> </v>
      </c>
      <c r="N40" s="155"/>
    </row>
  </sheetData>
  <sheetProtection/>
  <mergeCells count="1">
    <mergeCell ref="A1:M1"/>
  </mergeCells>
  <conditionalFormatting sqref="L5:M30">
    <cfRule type="cellIs" priority="3" dxfId="1" operator="lessThanOrEqual" stopIfTrue="1">
      <formula>0</formula>
    </cfRule>
  </conditionalFormatting>
  <conditionalFormatting sqref="B5:B30">
    <cfRule type="cellIs" priority="1" dxfId="0" operator="equal" stopIfTrue="1">
      <formula>""" """</formula>
    </cfRule>
  </conditionalFormatting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1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Stephan Bauermeister</cp:lastModifiedBy>
  <cp:lastPrinted>2016-06-13T14:38:23Z</cp:lastPrinted>
  <dcterms:created xsi:type="dcterms:W3CDTF">2004-03-16T08:24:12Z</dcterms:created>
  <dcterms:modified xsi:type="dcterms:W3CDTF">2016-06-14T18:40:05Z</dcterms:modified>
  <cp:category/>
  <cp:version/>
  <cp:contentType/>
  <cp:contentStatus/>
</cp:coreProperties>
</file>